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65" yWindow="0" windowWidth="1980" windowHeight="9435" tabRatio="457" activeTab="0"/>
  </bookViews>
  <sheets>
    <sheet name="Mode d'emploi" sheetId="1" r:id="rId1"/>
    <sheet name="Liquidation" sheetId="2" r:id="rId2"/>
    <sheet name="Coefficients" sheetId="3" r:id="rId3"/>
  </sheets>
  <definedNames>
    <definedName name="annee">'Liquidation'!$AQ$3</definedName>
    <definedName name="annes">'Liquidation'!$AK$1</definedName>
    <definedName name="DATABASE">'Coefficients'!$F$3:$I$99</definedName>
    <definedName name="ccc">'Liquidation'!$AK$3</definedName>
    <definedName name="cm">'Liquidation'!$AK$2</definedName>
    <definedName name="_xlnm.Print_Titles" localSheetId="2">'Coefficients'!$1:$2</definedName>
    <definedName name="_xlnm.Print_Titles" localSheetId="1">'Liquidation'!$A:$A</definedName>
    <definedName name="mois">'Liquidation'!$AQ$1</definedName>
    <definedName name="TableAge">'Coefficients'!$A$3:$B$11</definedName>
    <definedName name="TableMajo">'Coefficients'!$A$15:$B$22</definedName>
  </definedNames>
  <calcPr fullCalcOnLoad="1"/>
</workbook>
</file>

<file path=xl/sharedStrings.xml><?xml version="1.0" encoding="utf-8"?>
<sst xmlns="http://schemas.openxmlformats.org/spreadsheetml/2006/main" count="38" uniqueCount="35">
  <si>
    <t>Code</t>
  </si>
  <si>
    <t>Age</t>
  </si>
  <si>
    <t>Coefficient de conversion en capital</t>
  </si>
  <si>
    <t>Années</t>
  </si>
  <si>
    <t>Mois</t>
  </si>
  <si>
    <t>en 1 mois</t>
  </si>
  <si>
    <t>Arrondis</t>
  </si>
  <si>
    <t>AA-m</t>
  </si>
  <si>
    <t>Prestation RAFP en Capital</t>
  </si>
  <si>
    <t>Nombre de mois complémentaires de l'age en années (de 0 à 11)</t>
  </si>
  <si>
    <t>Age à la liquidation (en années, de 60 à 68)</t>
  </si>
  <si>
    <t>https://www.cdc.retraites.fr/portail/spip.php?id_secteur=1&amp;cible=_actif&amp;boiteconnexion=oui</t>
  </si>
  <si>
    <t>Les valeurs d'acquisition et de service des points sont pré-renseignés en bleu de 2005 à 2014.</t>
  </si>
  <si>
    <r>
      <t xml:space="preserve">Ce classeur est composé de 3 feuilles :
- celle-ci qui est le </t>
    </r>
    <r>
      <rPr>
        <b/>
        <sz val="11"/>
        <color indexed="8"/>
        <rFont val="Helvetica Neue"/>
        <family val="0"/>
      </rPr>
      <t>Mode d'emploi</t>
    </r>
    <r>
      <rPr>
        <sz val="11"/>
        <color indexed="8"/>
        <rFont val="Helvetica Neue"/>
        <family val="0"/>
      </rPr>
      <t xml:space="preserve"> des 2 autres;
- </t>
    </r>
    <r>
      <rPr>
        <b/>
        <sz val="11"/>
        <color indexed="8"/>
        <rFont val="Helvetica Neue"/>
        <family val="0"/>
      </rPr>
      <t>Liquidation</t>
    </r>
    <r>
      <rPr>
        <sz val="11"/>
        <color indexed="8"/>
        <rFont val="Helvetica Neue"/>
        <family val="0"/>
      </rPr>
      <t xml:space="preserve"> qui est la feuille où s'effectue les saisies et les calculs;
- </t>
    </r>
    <r>
      <rPr>
        <b/>
        <sz val="11"/>
        <color indexed="8"/>
        <rFont val="Helvetica Neue"/>
        <family val="0"/>
      </rPr>
      <t>ConversionCapital</t>
    </r>
    <r>
      <rPr>
        <sz val="11"/>
        <color indexed="8"/>
        <rFont val="Helvetica Neue"/>
        <family val="0"/>
      </rPr>
      <t xml:space="preserve"> qui contient les 2 tables de paramètres.</t>
    </r>
  </si>
  <si>
    <t>Cotisations salariales</t>
  </si>
  <si>
    <t>Valeurs d'acquisition du point RAFP</t>
  </si>
  <si>
    <t>Valeurs de service du point RAFP</t>
  </si>
  <si>
    <t>Valeurs de service du point RAFP estimées</t>
  </si>
  <si>
    <t>Prestation RAFP en Rente annuelle</t>
  </si>
  <si>
    <t>Ratio valeur d'acquisition / valeur de service</t>
  </si>
  <si>
    <t>Nombre de points RAFP acquis</t>
  </si>
  <si>
    <t>Nombre de points RAFP cumulés</t>
  </si>
  <si>
    <t>Capital ou Rente (limite = 5125 points)</t>
  </si>
  <si>
    <t>Coefficients de conversion</t>
  </si>
  <si>
    <t>Coefficients de conversion par années-mois</t>
  </si>
  <si>
    <t>Assiette de la cotisation plafonnée à 
(20% du traitement indiciaire 
+ 100% de la GIPA éventuelle)</t>
  </si>
  <si>
    <t>Date de naissance sous la forme JJ/MM/AAAA</t>
  </si>
  <si>
    <t>http://bit.ly/1wNTdwh</t>
  </si>
  <si>
    <r>
      <t xml:space="preserve">Une fois le compte créé, le rapatriement des données peut prendre jusqu'à 4 jours.
Sur le site Internet, rubriques : </t>
    </r>
    <r>
      <rPr>
        <b/>
        <i/>
        <sz val="11"/>
        <color indexed="8"/>
        <rFont val="Helvetica Neue"/>
        <family val="0"/>
      </rPr>
      <t>Consulter vos données personnelles / Compte individuel</t>
    </r>
  </si>
  <si>
    <r>
      <t xml:space="preserve">Dans </t>
    </r>
    <r>
      <rPr>
        <b/>
        <sz val="11"/>
        <color indexed="8"/>
        <rFont val="Helvetica Neue"/>
        <family val="0"/>
      </rPr>
      <t>Liquidation,</t>
    </r>
    <r>
      <rPr>
        <sz val="11"/>
        <color indexed="8"/>
        <rFont val="Helvetica Neue"/>
        <family val="0"/>
      </rPr>
      <t xml:space="preserve"> sont à saisir toutes les cellules sur fond jaune :
- l'</t>
    </r>
    <r>
      <rPr>
        <u val="single"/>
        <sz val="11"/>
        <color indexed="8"/>
        <rFont val="Helvetica Neue"/>
        <family val="0"/>
      </rPr>
      <t>age en années au moment de la liquidation</t>
    </r>
    <r>
      <rPr>
        <sz val="11"/>
        <color indexed="8"/>
        <rFont val="Helvetica Neue"/>
        <family val="0"/>
      </rPr>
      <t xml:space="preserve"> (de 60 à 68);
- le </t>
    </r>
    <r>
      <rPr>
        <u val="single"/>
        <sz val="11"/>
        <color indexed="8"/>
        <rFont val="Helvetica Neue"/>
        <family val="0"/>
      </rPr>
      <t>nombre de mois complémentaires de l'age en années</t>
    </r>
    <r>
      <rPr>
        <sz val="11"/>
        <color indexed="8"/>
        <rFont val="Helvetica Neue"/>
        <family val="0"/>
      </rPr>
      <t xml:space="preserve"> (de 0 à 11);
- la </t>
    </r>
    <r>
      <rPr>
        <u val="single"/>
        <sz val="11"/>
        <color indexed="8"/>
        <rFont val="Helvetica Neue"/>
        <family val="0"/>
      </rPr>
      <t>date de naissance</t>
    </r>
    <r>
      <rPr>
        <sz val="11"/>
        <color indexed="8"/>
        <rFont val="Helvetica Neue"/>
        <family val="0"/>
      </rPr>
      <t xml:space="preserve">;
- tous les montants annuels des </t>
    </r>
    <r>
      <rPr>
        <u val="single"/>
        <sz val="11"/>
        <color indexed="8"/>
        <rFont val="Helvetica Neue"/>
        <family val="0"/>
      </rPr>
      <t>cotisations salariales</t>
    </r>
    <r>
      <rPr>
        <sz val="11"/>
        <color indexed="8"/>
        <rFont val="Helvetica Neue"/>
        <family val="0"/>
      </rPr>
      <t xml:space="preserve"> au RAFP, depuis 2005 le cas échéant :
* soit en les totalisant, pour chaque année, à partir des retenues mensuelles portées sur les bulletins de salaire (ligne 501080);
* soit en les recopiant à partir du compte individuel créé sur le site Internet :</t>
    </r>
  </si>
  <si>
    <r>
      <t xml:space="preserve">Les hypothèses de calcul pour la simulation :
- l'année prévue pour la liquidation est limitée à 2049;
- les valeurs d'acquisition et de service ne sont connues que jusqu'en 2014;
- au delà, la valeur de service est supposée identique à la dernière valeur connue;
- lorsque les cotisations salariales ne sont pas encore connues, elles sont supposées rapporter le même nombre de points que celui de la dernière année connue, jusqu'à l'année précédent celle prévue pour la liquidation;
- </t>
    </r>
    <r>
      <rPr>
        <u val="single"/>
        <sz val="11"/>
        <color indexed="8"/>
        <rFont val="Helvetica Neue"/>
        <family val="0"/>
      </rPr>
      <t>le montant des prestations liquidées</t>
    </r>
    <r>
      <rPr>
        <sz val="11"/>
        <color indexed="8"/>
        <rFont val="Helvetica Neue"/>
        <family val="0"/>
      </rPr>
      <t xml:space="preserve">, </t>
    </r>
    <r>
      <rPr>
        <b/>
        <sz val="11"/>
        <color indexed="57"/>
        <rFont val="Helvetica Neue"/>
        <family val="0"/>
      </rPr>
      <t>en vert</t>
    </r>
    <r>
      <rPr>
        <sz val="11"/>
        <color indexed="8"/>
        <rFont val="Helvetica Neue"/>
        <family val="0"/>
      </rPr>
      <t>,</t>
    </r>
    <r>
      <rPr>
        <sz val="11"/>
        <color indexed="8"/>
        <rFont val="Helvetica Neue"/>
        <family val="0"/>
      </rPr>
      <t xml:space="preserve"> est calculé jusqu'à l'année précédent celle prévue pour la liquidation (en pratique, le montant liquidé sera donc légèrement supérieur).</t>
    </r>
  </si>
  <si>
    <t>ou URL raccourci ci-dessous (ou QrCode à côté)</t>
  </si>
  <si>
    <t>Coef.</t>
  </si>
  <si>
    <t>Coefficient de majoration</t>
  </si>
  <si>
    <t>Coefficients de majoration</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</si>
</sst>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0.00&quot;  &quot;;\-#,##0.00&quot;  &quot;"/>
    <numFmt numFmtId="173" formatCode="#,##0&quot;  &quot;;\-#,##0&quot;  &quot;"/>
    <numFmt numFmtId="174" formatCode="0.000"/>
    <numFmt numFmtId="175" formatCode="_-* #,##0.000\ &quot;€&quot;_-;\-* #,##0.000\ &quot;€&quot;_-;_-* &quot;-&quot;??\ &quot;€&quot;_-;_-@_-"/>
    <numFmt numFmtId="176" formatCode="_-* #,##0.0000\ &quot;€&quot;_-;\-* #,##0.0000\ &quot;€&quot;_-;_-* &quot;-&quot;??\ &quot;€&quot;_-;_-@_-"/>
    <numFmt numFmtId="177" formatCode="_-* #,##0.00000\ &quot;€&quot;_-;\-* #,##0.00000\ &quot;€&quot;_-;_-* &quot;-&quot;??\ &quot;€&quot;_-;_-@_-"/>
    <numFmt numFmtId="178" formatCode="_-* #,##0.00000\ &quot;€&quot;_-;\-* #,##0.00000\ &quot;€&quot;_-;_-* &quot;-&quot;?????\ &quot;€&quot;_-;_-@_-"/>
    <numFmt numFmtId="179" formatCode="_-* #,##0.0000\ &quot;€&quot;_-;\-* #,##0.0000\ &quot;€&quot;_-;_-* &quot;-&quot;?????\ &quot;€&quot;_-;_-@_-"/>
    <numFmt numFmtId="180" formatCode="_-* #,##0.000\ &quot;€&quot;_-;\-* #,##0.000\ &quot;€&quot;_-;_-* &quot;-&quot;?????\ &quot;€&quot;_-;_-@_-"/>
    <numFmt numFmtId="181" formatCode="_-* #,##0.00\ &quot;€&quot;_-;\-* #,##0.00\ &quot;€&quot;_-;_-* &quot;-&quot;?????\ &quot;€&quot;_-;_-@_-"/>
    <numFmt numFmtId="182" formatCode="#,##0.00_ ;\-#,##0.00\ "/>
    <numFmt numFmtId="183" formatCode="0.0000"/>
    <numFmt numFmtId="184" formatCode="0.00000"/>
    <numFmt numFmtId="185" formatCode="0.00000000"/>
    <numFmt numFmtId="186" formatCode="0.0000000"/>
    <numFmt numFmtId="187" formatCode="0.000000"/>
    <numFmt numFmtId="188" formatCode="_-* #,##0.0\ &quot;€&quot;_-;\-* #,##0.0\ &quot;€&quot;_-;_-* &quot;-&quot;?????\ &quot;€&quot;_-;_-@_-"/>
    <numFmt numFmtId="189" formatCode="_-* #,##0\ &quot;€&quot;_-;\-* #,##0\ &quot;€&quot;_-;_-* &quot;-&quot;?????\ &quot;€&quot;_-;_-@_-"/>
    <numFmt numFmtId="190" formatCode="&quot;Vrai&quot;;&quot;Vrai&quot;;&quot;Faux&quot;"/>
    <numFmt numFmtId="191" formatCode="&quot;Actif&quot;;&quot;Actif&quot;;&quot;Inactif&quot;"/>
    <numFmt numFmtId="192" formatCode="_-* #,##0.00\ _F_-;\-* #,##0.00\ _F_-;_-* &quot;-&quot;??\ _F_-;_-@_-"/>
    <numFmt numFmtId="193" formatCode="_-* #,##0\ _F_-;\-* #,##0\ _F_-;_-* &quot;-&quot;\ _F_-;_-@_-"/>
    <numFmt numFmtId="194" formatCode="_-* #,##0.00\ &quot;F&quot;_-;\-* #,##0.00\ &quot;F&quot;_-;_-* &quot;-&quot;??\ &quot;F&quot;_-;_-@_-"/>
    <numFmt numFmtId="195" formatCode="_-* #,##0\ &quot;F&quot;_-;\-* #,##0\ &quot;F&quot;_-;_-* &quot;-&quot;\ &quot;F&quot;_-;_-@_-"/>
    <numFmt numFmtId="196" formatCode="#,##0.00&quot; &quot;"/>
    <numFmt numFmtId="197" formatCode="0.0"/>
    <numFmt numFmtId="198" formatCode="_(* #,##0.00_);_(* \(#,##0.00\);_(* &quot;-&quot;??_);_(@_)"/>
    <numFmt numFmtId="199" formatCode="_(* #,##0_);_(* \(#,##0\);_(* &quot;-&quot;_);_(@_)"/>
    <numFmt numFmtId="200" formatCode="_(&quot;$&quot;* #,##0.00_);_(&quot;$&quot;* \(#,##0.00\);_(&quot;$&quot;* &quot;-&quot;??_);_(@_)"/>
    <numFmt numFmtId="201" formatCode="_(&quot;$&quot;* #,##0_);_(&quot;$&quot;* \(#,##0\);_(&quot;$&quot;* &quot;-&quot;_);_(@_)"/>
    <numFmt numFmtId="202" formatCode="_-* #,##0.000\ &quot;€&quot;_-;\-* #,##0.000\ &quot;€&quot;_-;_-* &quot;-&quot;???\ &quot;€&quot;_-;_-@_-"/>
    <numFmt numFmtId="203" formatCode="#,##0.0_ ;\-#,##0.0\ "/>
    <numFmt numFmtId="204" formatCode="#,##0_ ;\-#,##0\ "/>
    <numFmt numFmtId="205" formatCode="0.0%"/>
    <numFmt numFmtId="206" formatCode="#,##0&quot; &quot;"/>
  </numFmts>
  <fonts count="44">
    <font>
      <sz val="11"/>
      <color indexed="8"/>
      <name val="Helvetica Neue"/>
      <family val="0"/>
    </font>
    <font>
      <sz val="10"/>
      <name val="Arial"/>
      <family val="0"/>
    </font>
    <font>
      <b/>
      <sz val="11"/>
      <color indexed="8"/>
      <name val="Helvetica Neue"/>
      <family val="0"/>
    </font>
    <font>
      <i/>
      <sz val="10"/>
      <name val="Arial"/>
      <family val="2"/>
    </font>
    <font>
      <sz val="11"/>
      <color indexed="8"/>
      <name val="Arial"/>
      <family val="2"/>
    </font>
    <font>
      <b/>
      <sz val="10"/>
      <color indexed="8"/>
      <name val="Arial"/>
      <family val="2"/>
    </font>
    <font>
      <b/>
      <sz val="11"/>
      <color indexed="8"/>
      <name val="Arial"/>
      <family val="2"/>
    </font>
    <font>
      <sz val="10"/>
      <color indexed="8"/>
      <name val="Calibri"/>
      <family val="0"/>
    </font>
    <font>
      <sz val="11"/>
      <color indexed="8"/>
      <name val="Calibri"/>
      <family val="2"/>
    </font>
    <font>
      <sz val="11"/>
      <color indexed="9"/>
      <name val="Calibri"/>
      <family val="2"/>
    </font>
    <font>
      <sz val="11"/>
      <color indexed="10"/>
      <name val="Calibri"/>
      <family val="2"/>
    </font>
    <font>
      <sz val="11"/>
      <color indexed="17"/>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0"/>
      <color indexed="39"/>
      <name val="Arial"/>
      <family val="0"/>
    </font>
    <font>
      <b/>
      <sz val="11"/>
      <color indexed="10"/>
      <name val="Arial"/>
      <family val="2"/>
    </font>
    <font>
      <b/>
      <sz val="10"/>
      <color indexed="10"/>
      <name val="Arial"/>
      <family val="0"/>
    </font>
    <font>
      <u val="single"/>
      <sz val="11"/>
      <color indexed="12"/>
      <name val="Helvetica Neue"/>
      <family val="0"/>
    </font>
    <font>
      <u val="single"/>
      <sz val="11"/>
      <color indexed="36"/>
      <name val="Helvetica Neue"/>
      <family val="0"/>
    </font>
    <font>
      <u val="single"/>
      <sz val="11"/>
      <color indexed="8"/>
      <name val="Helvetica Neue"/>
      <family val="0"/>
    </font>
    <font>
      <sz val="11"/>
      <color indexed="11"/>
      <name val="Arial"/>
      <family val="2"/>
    </font>
    <font>
      <b/>
      <sz val="11"/>
      <color indexed="11"/>
      <name val="Arial"/>
      <family val="2"/>
    </font>
    <font>
      <sz val="11"/>
      <color indexed="10"/>
      <name val="Arial"/>
      <family val="0"/>
    </font>
    <font>
      <sz val="11"/>
      <color indexed="10"/>
      <name val="Helvetica Neue"/>
      <family val="0"/>
    </font>
    <font>
      <sz val="11"/>
      <color indexed="12"/>
      <name val="Arial"/>
      <family val="2"/>
    </font>
    <font>
      <i/>
      <sz val="11"/>
      <color indexed="8"/>
      <name val="Arial"/>
      <family val="2"/>
    </font>
    <font>
      <sz val="11"/>
      <name val="Arial"/>
      <family val="2"/>
    </font>
    <font>
      <b/>
      <sz val="11"/>
      <color indexed="57"/>
      <name val="Helvetica Neue"/>
      <family val="0"/>
    </font>
    <font>
      <sz val="8"/>
      <color indexed="8"/>
      <name val="Helvetica Neue"/>
      <family val="0"/>
    </font>
    <font>
      <b/>
      <sz val="18"/>
      <color indexed="56"/>
      <name val="Cambria"/>
      <family val="2"/>
    </font>
    <font>
      <sz val="11"/>
      <name val="Helvetica Neue"/>
      <family val="0"/>
    </font>
    <font>
      <b/>
      <i/>
      <sz val="11"/>
      <color indexed="8"/>
      <name val="Helvetica Neue"/>
      <family val="0"/>
    </font>
    <font>
      <b/>
      <sz val="10"/>
      <color indexed="8"/>
      <name val="Helvetica Neue"/>
      <family val="0"/>
    </font>
  </fonts>
  <fills count="22">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9"/>
        <bgColor indexed="64"/>
      </patternFill>
    </fill>
    <fill>
      <patternFill patternType="solid">
        <fgColor indexed="34"/>
        <bgColor indexed="64"/>
      </patternFill>
    </fill>
    <fill>
      <patternFill patternType="solid">
        <fgColor indexed="13"/>
        <bgColor indexed="64"/>
      </patternFill>
    </fill>
    <fill>
      <patternFill patternType="solid">
        <fgColor indexed="15"/>
        <bgColor indexed="64"/>
      </patternFill>
    </fill>
  </fills>
  <borders count="1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s>
  <cellStyleXfs count="73">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2" borderId="0" applyNumberFormat="0" applyBorder="0" applyAlignment="0" applyProtection="0"/>
    <xf numFmtId="0" fontId="10" fillId="0" borderId="0" applyNumberFormat="0" applyFill="0" applyBorder="0" applyAlignment="0" applyProtection="0"/>
    <xf numFmtId="0" fontId="11" fillId="7" borderId="0" applyNumberFormat="0" applyBorder="0" applyAlignment="0" applyProtection="0"/>
    <xf numFmtId="0" fontId="12" fillId="4" borderId="1" applyNumberFormat="0" applyAlignment="0" applyProtection="0"/>
    <xf numFmtId="0" fontId="13" fillId="0" borderId="2" applyNumberFormat="0" applyFill="0" applyAlignment="0" applyProtection="0"/>
    <xf numFmtId="0" fontId="0" fillId="5" borderId="3" applyNumberFormat="0" applyFont="0" applyAlignment="0" applyProtection="0"/>
    <xf numFmtId="0" fontId="14" fillId="3" borderId="1" applyNumberFormat="0" applyAlignment="0" applyProtection="0"/>
    <xf numFmtId="0" fontId="15" fillId="17"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16" fillId="10" borderId="0" applyNumberFormat="0" applyBorder="0" applyAlignment="0" applyProtection="0"/>
    <xf numFmtId="0" fontId="1" fillId="0" borderId="0">
      <alignment/>
      <protection/>
    </xf>
    <xf numFmtId="9" fontId="1" fillId="0" borderId="0" applyFill="0" applyBorder="0" applyAlignment="0" applyProtection="0"/>
    <xf numFmtId="0" fontId="0" fillId="5" borderId="3" applyNumberFormat="0" applyFont="0" applyAlignment="0" applyProtection="0"/>
    <xf numFmtId="0" fontId="11" fillId="7" borderId="0" applyNumberFormat="0" applyBorder="0" applyAlignment="0" applyProtection="0"/>
    <xf numFmtId="0" fontId="17" fillId="4" borderId="4"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19"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40" fillId="0" borderId="0" applyNumberFormat="0" applyFill="0" applyBorder="0" applyAlignment="0" applyProtection="0"/>
    <xf numFmtId="0" fontId="23" fillId="0" borderId="8" applyNumberFormat="0" applyFill="0" applyAlignment="0" applyProtection="0"/>
    <xf numFmtId="0" fontId="24" fillId="14" borderId="9" applyNumberFormat="0" applyAlignment="0" applyProtection="0"/>
    <xf numFmtId="0" fontId="24" fillId="14" borderId="9" applyNumberFormat="0" applyAlignment="0" applyProtection="0"/>
  </cellStyleXfs>
  <cellXfs count="51">
    <xf numFmtId="0" fontId="0" fillId="0" borderId="0" xfId="0" applyAlignment="1">
      <alignment vertical="top"/>
    </xf>
    <xf numFmtId="2" fontId="0" fillId="0" borderId="0" xfId="0" applyNumberFormat="1" applyAlignment="1">
      <alignment vertical="top"/>
    </xf>
    <xf numFmtId="182" fontId="3" fillId="0" borderId="0" xfId="50" applyNumberFormat="1" applyFont="1" applyAlignment="1">
      <alignment vertical="top"/>
    </xf>
    <xf numFmtId="0" fontId="4" fillId="0" borderId="0" xfId="0" applyFont="1" applyAlignment="1">
      <alignment vertical="top"/>
    </xf>
    <xf numFmtId="0" fontId="5" fillId="18" borderId="3" xfId="0" applyNumberFormat="1" applyFont="1" applyFill="1" applyBorder="1" applyAlignment="1">
      <alignment horizontal="center"/>
    </xf>
    <xf numFmtId="0" fontId="6" fillId="0" borderId="0" xfId="0" applyFont="1" applyAlignment="1">
      <alignment horizontal="center" vertical="top"/>
    </xf>
    <xf numFmtId="184" fontId="0" fillId="0" borderId="0" xfId="0" applyNumberFormat="1" applyAlignment="1">
      <alignment vertical="top"/>
    </xf>
    <xf numFmtId="0" fontId="0" fillId="0" borderId="0" xfId="0" applyAlignment="1">
      <alignment vertical="top"/>
    </xf>
    <xf numFmtId="0" fontId="0" fillId="0" borderId="0" xfId="0" applyAlignment="1">
      <alignment horizontal="right" vertical="top"/>
    </xf>
    <xf numFmtId="0" fontId="4" fillId="0" borderId="0" xfId="0" applyFont="1" applyAlignment="1">
      <alignment vertical="top"/>
    </xf>
    <xf numFmtId="177" fontId="1" fillId="0" borderId="0" xfId="50" applyNumberFormat="1" applyFont="1" applyAlignment="1">
      <alignment vertical="top"/>
    </xf>
    <xf numFmtId="0" fontId="0" fillId="0" borderId="0" xfId="0" applyAlignment="1">
      <alignment vertical="top" wrapText="1"/>
    </xf>
    <xf numFmtId="0" fontId="26" fillId="19" borderId="0" xfId="0" applyFont="1" applyFill="1" applyAlignment="1" applyProtection="1">
      <alignment horizontal="center" vertical="top"/>
      <protection locked="0"/>
    </xf>
    <xf numFmtId="44" fontId="27" fillId="19" borderId="0" xfId="50" applyFont="1" applyFill="1" applyAlignment="1" applyProtection="1">
      <alignment vertical="top"/>
      <protection locked="0"/>
    </xf>
    <xf numFmtId="174" fontId="4" fillId="0" borderId="0" xfId="0" applyNumberFormat="1" applyFont="1" applyAlignment="1">
      <alignment vertical="top"/>
    </xf>
    <xf numFmtId="177" fontId="25" fillId="0" borderId="0" xfId="50" applyNumberFormat="1" applyFont="1" applyAlignment="1" applyProtection="1">
      <alignment vertical="top"/>
      <protection/>
    </xf>
    <xf numFmtId="0" fontId="28" fillId="0" borderId="0" xfId="46" applyAlignment="1">
      <alignment vertical="top"/>
    </xf>
    <xf numFmtId="0" fontId="0" fillId="20" borderId="0" xfId="0" applyFill="1" applyAlignment="1">
      <alignment vertical="top" wrapText="1"/>
    </xf>
    <xf numFmtId="0" fontId="28" fillId="20" borderId="0" xfId="46" applyFill="1" applyAlignment="1">
      <alignment vertical="top" wrapText="1"/>
    </xf>
    <xf numFmtId="0" fontId="0" fillId="15" borderId="0" xfId="0" applyFill="1" applyAlignment="1">
      <alignment vertical="top" wrapText="1"/>
    </xf>
    <xf numFmtId="0" fontId="0" fillId="21" borderId="0" xfId="0" applyFill="1" applyAlignment="1">
      <alignment vertical="top" wrapText="1"/>
    </xf>
    <xf numFmtId="177" fontId="3" fillId="0" borderId="0" xfId="50" applyNumberFormat="1" applyFont="1" applyAlignment="1">
      <alignment vertical="top"/>
    </xf>
    <xf numFmtId="44" fontId="27" fillId="19" borderId="0" xfId="50" applyFont="1" applyFill="1" applyBorder="1" applyAlignment="1" applyProtection="1">
      <alignment vertical="top"/>
      <protection locked="0"/>
    </xf>
    <xf numFmtId="0" fontId="31" fillId="0" borderId="0" xfId="0" applyFont="1" applyAlignment="1">
      <alignment horizontal="right" vertical="top"/>
    </xf>
    <xf numFmtId="181" fontId="32" fillId="0" borderId="0" xfId="0" applyNumberFormat="1" applyFont="1" applyAlignment="1">
      <alignment vertical="top"/>
    </xf>
    <xf numFmtId="0" fontId="31" fillId="0" borderId="0" xfId="0" applyFont="1" applyAlignment="1">
      <alignment vertical="top"/>
    </xf>
    <xf numFmtId="0" fontId="33" fillId="0" borderId="0" xfId="0" applyFont="1" applyAlignment="1">
      <alignment vertical="top"/>
    </xf>
    <xf numFmtId="0" fontId="33" fillId="18" borderId="3" xfId="0" applyNumberFormat="1" applyFont="1" applyFill="1" applyBorder="1" applyAlignment="1">
      <alignment/>
    </xf>
    <xf numFmtId="0" fontId="35" fillId="0" borderId="0" xfId="0" applyFont="1" applyAlignment="1">
      <alignment vertical="top"/>
    </xf>
    <xf numFmtId="0" fontId="36" fillId="0" borderId="0" xfId="0" applyFont="1" applyAlignment="1">
      <alignment vertical="top"/>
    </xf>
    <xf numFmtId="0" fontId="4" fillId="0" borderId="0" xfId="0" applyFont="1" applyAlignment="1">
      <alignment vertical="top" wrapText="1"/>
    </xf>
    <xf numFmtId="189" fontId="37" fillId="0" borderId="0" xfId="0" applyNumberFormat="1" applyFont="1" applyAlignment="1">
      <alignment vertical="top"/>
    </xf>
    <xf numFmtId="0" fontId="39" fillId="0" borderId="0" xfId="0" applyFont="1" applyAlignment="1">
      <alignment horizontal="center" vertical="top"/>
    </xf>
    <xf numFmtId="0" fontId="33" fillId="0" borderId="0" xfId="0" applyFont="1" applyAlignment="1">
      <alignment vertical="top"/>
    </xf>
    <xf numFmtId="0" fontId="34" fillId="0" borderId="0" xfId="0" applyFont="1" applyAlignment="1">
      <alignment vertical="top"/>
    </xf>
    <xf numFmtId="14" fontId="26" fillId="19" borderId="0" xfId="0" applyNumberFormat="1" applyFont="1" applyFill="1" applyAlignment="1" applyProtection="1">
      <alignment horizontal="center" vertical="top"/>
      <protection locked="0"/>
    </xf>
    <xf numFmtId="204" fontId="3" fillId="0" borderId="0" xfId="50" applyNumberFormat="1" applyFont="1" applyAlignment="1">
      <alignment vertical="top"/>
    </xf>
    <xf numFmtId="0" fontId="41" fillId="20" borderId="0" xfId="46" applyFont="1" applyFill="1" applyAlignment="1">
      <alignment horizontal="center" vertical="top" wrapText="1"/>
    </xf>
    <xf numFmtId="10" fontId="1" fillId="0" borderId="0" xfId="54" applyNumberFormat="1" applyAlignment="1">
      <alignment vertical="top"/>
    </xf>
    <xf numFmtId="0" fontId="43" fillId="0" borderId="0" xfId="0" applyFont="1" applyAlignment="1">
      <alignment horizontal="center" vertical="top"/>
    </xf>
    <xf numFmtId="0" fontId="43" fillId="0" borderId="0" xfId="0" applyFont="1" applyAlignment="1">
      <alignment horizontal="center" vertical="top" wrapText="1"/>
    </xf>
    <xf numFmtId="49" fontId="1" fillId="0" borderId="0" xfId="53" applyNumberFormat="1" applyFont="1" applyFill="1" applyAlignment="1">
      <alignment horizontal="center"/>
      <protection/>
    </xf>
    <xf numFmtId="196" fontId="1" fillId="0" borderId="0" xfId="53" applyNumberFormat="1" applyFont="1" applyFill="1" applyAlignment="1">
      <alignment horizontal="right" vertical="center"/>
      <protection/>
    </xf>
    <xf numFmtId="0" fontId="33" fillId="0" borderId="0" xfId="0" applyFont="1" applyAlignment="1">
      <alignment vertical="top"/>
    </xf>
    <xf numFmtId="0" fontId="0" fillId="0" borderId="0" xfId="0" applyAlignment="1">
      <alignment vertical="top"/>
    </xf>
    <xf numFmtId="0" fontId="33" fillId="0" borderId="0" xfId="0" applyFont="1" applyAlignment="1">
      <alignment vertical="top"/>
    </xf>
    <xf numFmtId="0" fontId="34" fillId="0" borderId="0" xfId="0" applyFont="1" applyAlignment="1">
      <alignment vertical="top"/>
    </xf>
    <xf numFmtId="0" fontId="26" fillId="0" borderId="0" xfId="0" applyFont="1" applyAlignment="1">
      <alignment vertical="top"/>
    </xf>
    <xf numFmtId="0" fontId="39" fillId="0" borderId="0" xfId="0" applyFont="1" applyAlignment="1">
      <alignment horizontal="center" vertical="top"/>
    </xf>
    <xf numFmtId="0" fontId="0" fillId="0" borderId="0" xfId="0" applyAlignment="1">
      <alignment horizontal="center" vertical="top"/>
    </xf>
    <xf numFmtId="10" fontId="1" fillId="0" borderId="0" xfId="54" applyNumberFormat="1" applyAlignment="1">
      <alignment vertical="top"/>
    </xf>
  </cellXfs>
  <cellStyles count="5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Bon" xfId="40"/>
    <cellStyle name="Calcul" xfId="41"/>
    <cellStyle name="Cellule liée" xfId="42"/>
    <cellStyle name="Commentaire" xfId="43"/>
    <cellStyle name="Entrée" xfId="44"/>
    <cellStyle name="Insatisfaisant" xfId="45"/>
    <cellStyle name="Hyperlink" xfId="46"/>
    <cellStyle name="Followed Hyperlink" xfId="47"/>
    <cellStyle name="Comma" xfId="48"/>
    <cellStyle name="Comma [0]" xfId="49"/>
    <cellStyle name="Currency" xfId="50"/>
    <cellStyle name="Currency [0]" xfId="51"/>
    <cellStyle name="Neutre" xfId="52"/>
    <cellStyle name="Normal_ConversionCapital" xfId="53"/>
    <cellStyle name="Percent" xfId="54"/>
    <cellStyle name="Remarque" xfId="55"/>
    <cellStyle name="Satisfaisant" xfId="56"/>
    <cellStyle name="Sortie" xfId="57"/>
    <cellStyle name="Texte explicatif" xfId="58"/>
    <cellStyle name="Titre" xfId="59"/>
    <cellStyle name="Titre 1" xfId="60"/>
    <cellStyle name="Titre 2" xfId="61"/>
    <cellStyle name="Titre 3" xfId="62"/>
    <cellStyle name="Titre 4" xfId="63"/>
    <cellStyle name="Titre " xfId="64"/>
    <cellStyle name="Titre 1" xfId="65"/>
    <cellStyle name="Titre 2" xfId="66"/>
    <cellStyle name="Titre 3" xfId="67"/>
    <cellStyle name="Titre 4" xfId="68"/>
    <cellStyle name="Titre_ConversionCapital" xfId="69"/>
    <cellStyle name="Total" xfId="70"/>
    <cellStyle name="Vérification" xfId="71"/>
    <cellStyle name="Vérification de cellule"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2175"/>
          <c:w val="0.7065"/>
          <c:h val="0.9925"/>
        </c:manualLayout>
      </c:layout>
      <c:lineChart>
        <c:grouping val="standard"/>
        <c:varyColors val="0"/>
        <c:ser>
          <c:idx val="0"/>
          <c:order val="0"/>
          <c:tx>
            <c:v>Valeur d'acquisition / valeur de service</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Liquidation!$AK$5:$AT$5</c:f>
              <c:numCache/>
            </c:numRef>
          </c:cat>
          <c:val>
            <c:numRef>
              <c:f>Liquidation!$AK$18:$AT$18</c:f>
              <c:numCache/>
            </c:numRef>
          </c:val>
          <c:smooth val="0"/>
        </c:ser>
        <c:marker val="1"/>
        <c:axId val="12562982"/>
        <c:axId val="45957975"/>
      </c:lineChart>
      <c:catAx>
        <c:axId val="12562982"/>
        <c:scaling>
          <c:orientation val="maxMin"/>
        </c:scaling>
        <c:axPos val="b"/>
        <c:delete val="0"/>
        <c:numFmt formatCode="General" sourceLinked="1"/>
        <c:majorTickMark val="out"/>
        <c:minorTickMark val="none"/>
        <c:tickLblPos val="nextTo"/>
        <c:spPr>
          <a:ln w="3175">
            <a:solidFill>
              <a:srgbClr val="808080"/>
            </a:solidFill>
          </a:ln>
        </c:spPr>
        <c:crossAx val="45957975"/>
        <c:crosses val="autoZero"/>
        <c:auto val="1"/>
        <c:lblOffset val="100"/>
        <c:tickLblSkip val="1"/>
        <c:noMultiLvlLbl val="0"/>
      </c:catAx>
      <c:valAx>
        <c:axId val="45957975"/>
        <c:scaling>
          <c:orientation val="minMax"/>
        </c:scaling>
        <c:axPos val="r"/>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562982"/>
        <c:crossesAt val="1"/>
        <c:crossBetween val="between"/>
        <c:dispUnits/>
      </c:valAx>
      <c:spPr>
        <a:solidFill>
          <a:srgbClr val="FFFFFF"/>
        </a:solidFill>
        <a:ln w="3175">
          <a:noFill/>
        </a:ln>
      </c:spPr>
    </c:plotArea>
    <c:legend>
      <c:legendPos val="r"/>
      <c:layout>
        <c:manualLayout>
          <c:xMode val="edge"/>
          <c:yMode val="edge"/>
          <c:x val="0.69875"/>
          <c:y val="0.4605"/>
          <c:w val="0.3"/>
          <c:h val="0.070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1257300</xdr:rowOff>
    </xdr:from>
    <xdr:to>
      <xdr:col>2</xdr:col>
      <xdr:colOff>0</xdr:colOff>
      <xdr:row>5</xdr:row>
      <xdr:rowOff>180975</xdr:rowOff>
    </xdr:to>
    <xdr:pic>
      <xdr:nvPicPr>
        <xdr:cNvPr id="1" name="Picture 1"/>
        <xdr:cNvPicPr preferRelativeResize="1">
          <a:picLocks noChangeAspect="1"/>
        </xdr:cNvPicPr>
      </xdr:nvPicPr>
      <xdr:blipFill>
        <a:blip r:embed="rId1"/>
        <a:srcRect l="5000" t="5000" r="5000" b="5000"/>
        <a:stretch>
          <a:fillRect/>
        </a:stretch>
      </xdr:blipFill>
      <xdr:spPr>
        <a:xfrm>
          <a:off x="7629525" y="2009775"/>
          <a:ext cx="1143000"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66675</xdr:colOff>
      <xdr:row>19</xdr:row>
      <xdr:rowOff>38100</xdr:rowOff>
    </xdr:from>
    <xdr:to>
      <xdr:col>46</xdr:col>
      <xdr:colOff>0</xdr:colOff>
      <xdr:row>38</xdr:row>
      <xdr:rowOff>57150</xdr:rowOff>
    </xdr:to>
    <xdr:graphicFrame>
      <xdr:nvGraphicFramePr>
        <xdr:cNvPr id="1" name="Graphique 1"/>
        <xdr:cNvGraphicFramePr/>
      </xdr:nvGraphicFramePr>
      <xdr:xfrm>
        <a:off x="38919150" y="3905250"/>
        <a:ext cx="10086975" cy="3457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dc.retraites.fr/portail/spip.php?id_secteur=1&amp;cible=_actif&amp;boiteconnexion=oui" TargetMode="External" /><Relationship Id="rId2" Type="http://schemas.openxmlformats.org/officeDocument/2006/relationships/hyperlink" Target="http://bit.ly/1wNTdwh"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8"/>
  <sheetViews>
    <sheetView tabSelected="1" workbookViewId="0" topLeftCell="A1">
      <selection activeCell="A10" sqref="A10"/>
    </sheetView>
  </sheetViews>
  <sheetFormatPr defaultColWidth="11.19921875" defaultRowHeight="14.25"/>
  <cols>
    <col min="1" max="1" width="80.09765625" style="0" customWidth="1"/>
    <col min="2" max="2" width="12" style="0" customWidth="1"/>
  </cols>
  <sheetData>
    <row r="1" ht="59.25">
      <c r="A1" s="11" t="s">
        <v>13</v>
      </c>
    </row>
    <row r="2" ht="114">
      <c r="A2" s="17" t="s">
        <v>29</v>
      </c>
    </row>
    <row r="3" s="16" customFormat="1" ht="14.25">
      <c r="A3" s="18" t="s">
        <v>11</v>
      </c>
    </row>
    <row r="4" s="16" customFormat="1" ht="14.25">
      <c r="A4" s="37" t="s">
        <v>31</v>
      </c>
    </row>
    <row r="5" s="16" customFormat="1" ht="14.25">
      <c r="A5" s="18" t="s">
        <v>27</v>
      </c>
    </row>
    <row r="6" s="16" customFormat="1" ht="28.5">
      <c r="A6" s="17" t="s">
        <v>28</v>
      </c>
    </row>
    <row r="7" ht="14.25">
      <c r="A7" s="20" t="s">
        <v>12</v>
      </c>
    </row>
    <row r="8" ht="129">
      <c r="A8" s="19" t="s">
        <v>30</v>
      </c>
    </row>
  </sheetData>
  <sheetProtection sheet="1" objects="1" scenarios="1"/>
  <hyperlinks>
    <hyperlink ref="A3:IV3" r:id="rId1" tooltip="1 seul clic (gauche) ici" display="https://www.cdc.retraites.fr/portail/spip.php?id_secteur=1&amp;cible=_actif&amp;boiteconnexion=oui"/>
    <hyperlink ref="A5" r:id="rId2" display="http://bit.ly/1wNTdwh"/>
  </hyperlinks>
  <printOptions horizontalCentered="1"/>
  <pageMargins left="0.1968503937007874" right="0.1968503937007874" top="0.984251968503937" bottom="0.984251968503937" header="0.5118110236220472" footer="0.5118110236220472"/>
  <pageSetup horizontalDpi="600" verticalDpi="600" orientation="portrait" paperSize="9" r:id="rId4"/>
  <headerFooter alignWithMargins="0">
    <oddHeader>&amp;L&amp;"Helvetica Neue,Gras"F.O. DGFiP&amp;C&amp;"Helvetica Neue,Gras italique"&amp;A</oddHeader>
  </headerFooter>
  <drawing r:id="rId3"/>
</worksheet>
</file>

<file path=xl/worksheets/sheet2.xml><?xml version="1.0" encoding="utf-8"?>
<worksheet xmlns="http://schemas.openxmlformats.org/spreadsheetml/2006/main" xmlns:r="http://schemas.openxmlformats.org/officeDocument/2006/relationships">
  <sheetPr>
    <pageSetUpPr fitToPage="1"/>
  </sheetPr>
  <dimension ref="A1:AT18"/>
  <sheetViews>
    <sheetView workbookViewId="0" topLeftCell="A1">
      <pane xSplit="1" topLeftCell="AF1" activePane="topRight" state="frozen"/>
      <selection pane="topLeft" activeCell="A1" sqref="A1"/>
      <selection pane="topRight" activeCell="AK1" sqref="AK1"/>
    </sheetView>
  </sheetViews>
  <sheetFormatPr defaultColWidth="11" defaultRowHeight="14.25"/>
  <cols>
    <col min="1" max="1" width="36.8984375" style="3" bestFit="1" customWidth="1"/>
    <col min="2" max="40" width="10.59765625" style="3" customWidth="1"/>
    <col min="41" max="41" width="10.59765625" style="3" bestFit="1" customWidth="1"/>
    <col min="42" max="42" width="11.19921875" style="3" customWidth="1"/>
    <col min="43" max="46" width="10.59765625" style="3" bestFit="1" customWidth="1"/>
    <col min="47" max="16384" width="11" style="3" customWidth="1"/>
  </cols>
  <sheetData>
    <row r="1" spans="1:43" ht="15">
      <c r="A1" s="26" t="s">
        <v>10</v>
      </c>
      <c r="B1" s="26"/>
      <c r="C1" s="26"/>
      <c r="D1" s="26"/>
      <c r="E1" s="26"/>
      <c r="F1" s="26"/>
      <c r="G1" s="26"/>
      <c r="H1" s="26"/>
      <c r="I1" s="26"/>
      <c r="J1" s="26"/>
      <c r="K1" s="26"/>
      <c r="L1" s="26"/>
      <c r="M1" s="26"/>
      <c r="N1" s="26"/>
      <c r="O1" s="26"/>
      <c r="P1" s="26"/>
      <c r="Q1" s="26"/>
      <c r="R1" s="26"/>
      <c r="S1" s="26"/>
      <c r="T1" s="26"/>
      <c r="AK1" s="12">
        <v>63</v>
      </c>
      <c r="AL1" s="43" t="s">
        <v>9</v>
      </c>
      <c r="AM1" s="44"/>
      <c r="AN1" s="44"/>
      <c r="AO1" s="44"/>
      <c r="AP1" s="44"/>
      <c r="AQ1" s="12">
        <v>6</v>
      </c>
    </row>
    <row r="2" spans="1:44" ht="15">
      <c r="A2" s="9" t="s">
        <v>33</v>
      </c>
      <c r="B2" s="26"/>
      <c r="C2" s="26"/>
      <c r="D2" s="26"/>
      <c r="E2" s="26"/>
      <c r="F2" s="26"/>
      <c r="G2" s="26"/>
      <c r="H2" s="26"/>
      <c r="I2" s="26"/>
      <c r="J2" s="26"/>
      <c r="K2" s="26"/>
      <c r="L2" s="26"/>
      <c r="M2" s="26"/>
      <c r="N2" s="26"/>
      <c r="O2" s="26"/>
      <c r="P2" s="26"/>
      <c r="Q2" s="26"/>
      <c r="R2" s="26"/>
      <c r="S2" s="26"/>
      <c r="T2" s="26"/>
      <c r="AK2" s="2">
        <f>VLOOKUP(annes,TableMajo,2,FALSE)</f>
        <v>1.13</v>
      </c>
      <c r="AL2" s="45" t="s">
        <v>26</v>
      </c>
      <c r="AM2" s="46"/>
      <c r="AN2" s="44"/>
      <c r="AO2" s="44"/>
      <c r="AP2" s="35">
        <v>20535</v>
      </c>
      <c r="AQ2" s="3">
        <f>YEAR(AP2)</f>
        <v>1960</v>
      </c>
      <c r="AR2" s="9">
        <f>MONTH(AP2)</f>
        <v>3</v>
      </c>
    </row>
    <row r="3" spans="1:46" ht="15">
      <c r="A3" s="9" t="s">
        <v>2</v>
      </c>
      <c r="B3" s="9"/>
      <c r="C3" s="9"/>
      <c r="D3" s="9"/>
      <c r="E3" s="9"/>
      <c r="F3" s="9"/>
      <c r="G3" s="9"/>
      <c r="H3" s="9"/>
      <c r="I3" s="9"/>
      <c r="J3" s="9"/>
      <c r="K3" s="9"/>
      <c r="L3" s="9"/>
      <c r="M3" s="9"/>
      <c r="N3" s="9"/>
      <c r="O3" s="9"/>
      <c r="P3" s="9"/>
      <c r="Q3" s="9"/>
      <c r="R3" s="9"/>
      <c r="S3" s="9"/>
      <c r="T3" s="9"/>
      <c r="AC3" s="7"/>
      <c r="AK3" s="2">
        <f>VLOOKUP(annes&amp;"-"&amp;mois,DATABASE,4,FALSE)</f>
        <v>23.57</v>
      </c>
      <c r="AL3" s="33"/>
      <c r="AM3" s="34"/>
      <c r="AN3" s="7"/>
      <c r="AO3" s="7"/>
      <c r="AP3" s="7"/>
      <c r="AQ3" s="36">
        <f>AQ2+annes+IF(AR2+mois&gt;12,1,0)</f>
        <v>2023</v>
      </c>
      <c r="AR3" s="47">
        <f>IF(annee&gt;2030,"Au delà de la limite (2030) !","")</f>
      </c>
      <c r="AS3" s="44"/>
      <c r="AT3" s="44"/>
    </row>
    <row r="5" spans="1:46" s="5" customFormat="1" ht="15">
      <c r="A5" s="4" t="s">
        <v>0</v>
      </c>
      <c r="B5" s="5">
        <f aca="true" t="shared" si="0" ref="B5:T5">C5+1</f>
        <v>2049</v>
      </c>
      <c r="C5" s="5">
        <f t="shared" si="0"/>
        <v>2048</v>
      </c>
      <c r="D5" s="5">
        <f t="shared" si="0"/>
        <v>2047</v>
      </c>
      <c r="E5" s="5">
        <f t="shared" si="0"/>
        <v>2046</v>
      </c>
      <c r="F5" s="5">
        <f t="shared" si="0"/>
        <v>2045</v>
      </c>
      <c r="G5" s="5">
        <f t="shared" si="0"/>
        <v>2044</v>
      </c>
      <c r="H5" s="5">
        <f t="shared" si="0"/>
        <v>2043</v>
      </c>
      <c r="I5" s="5">
        <f t="shared" si="0"/>
        <v>2042</v>
      </c>
      <c r="J5" s="5">
        <f t="shared" si="0"/>
        <v>2041</v>
      </c>
      <c r="K5" s="5">
        <f t="shared" si="0"/>
        <v>2040</v>
      </c>
      <c r="L5" s="5">
        <f t="shared" si="0"/>
        <v>2039</v>
      </c>
      <c r="M5" s="5">
        <f t="shared" si="0"/>
        <v>2038</v>
      </c>
      <c r="N5" s="5">
        <f t="shared" si="0"/>
        <v>2037</v>
      </c>
      <c r="O5" s="5">
        <f t="shared" si="0"/>
        <v>2036</v>
      </c>
      <c r="P5" s="5">
        <f t="shared" si="0"/>
        <v>2035</v>
      </c>
      <c r="Q5" s="5">
        <f t="shared" si="0"/>
        <v>2034</v>
      </c>
      <c r="R5" s="5">
        <f t="shared" si="0"/>
        <v>2033</v>
      </c>
      <c r="S5" s="5">
        <f t="shared" si="0"/>
        <v>2032</v>
      </c>
      <c r="T5" s="5">
        <f t="shared" si="0"/>
        <v>2031</v>
      </c>
      <c r="U5" s="5">
        <f aca="true" t="shared" si="1" ref="U5:AR5">V5+1</f>
        <v>2030</v>
      </c>
      <c r="V5" s="5">
        <f t="shared" si="1"/>
        <v>2029</v>
      </c>
      <c r="W5" s="5">
        <f t="shared" si="1"/>
        <v>2028</v>
      </c>
      <c r="X5" s="5">
        <f t="shared" si="1"/>
        <v>2027</v>
      </c>
      <c r="Y5" s="5">
        <f t="shared" si="1"/>
        <v>2026</v>
      </c>
      <c r="Z5" s="5">
        <f t="shared" si="1"/>
        <v>2025</v>
      </c>
      <c r="AA5" s="5">
        <f t="shared" si="1"/>
        <v>2024</v>
      </c>
      <c r="AB5" s="5">
        <f t="shared" si="1"/>
        <v>2023</v>
      </c>
      <c r="AC5" s="5">
        <f t="shared" si="1"/>
        <v>2022</v>
      </c>
      <c r="AD5" s="5">
        <f t="shared" si="1"/>
        <v>2021</v>
      </c>
      <c r="AE5" s="5">
        <f t="shared" si="1"/>
        <v>2020</v>
      </c>
      <c r="AF5" s="5">
        <f t="shared" si="1"/>
        <v>2019</v>
      </c>
      <c r="AG5" s="5">
        <f t="shared" si="1"/>
        <v>2018</v>
      </c>
      <c r="AH5" s="5">
        <f t="shared" si="1"/>
        <v>2017</v>
      </c>
      <c r="AI5" s="5">
        <f t="shared" si="1"/>
        <v>2016</v>
      </c>
      <c r="AJ5" s="5">
        <f t="shared" si="1"/>
        <v>2015</v>
      </c>
      <c r="AK5" s="5">
        <f>AL5+1</f>
        <v>2014</v>
      </c>
      <c r="AL5" s="5">
        <f t="shared" si="1"/>
        <v>2013</v>
      </c>
      <c r="AM5" s="5">
        <f t="shared" si="1"/>
        <v>2012</v>
      </c>
      <c r="AN5" s="5">
        <f t="shared" si="1"/>
        <v>2011</v>
      </c>
      <c r="AO5" s="5">
        <f t="shared" si="1"/>
        <v>2010</v>
      </c>
      <c r="AP5" s="5">
        <f t="shared" si="1"/>
        <v>2009</v>
      </c>
      <c r="AQ5" s="5">
        <f t="shared" si="1"/>
        <v>2008</v>
      </c>
      <c r="AR5" s="5">
        <f t="shared" si="1"/>
        <v>2007</v>
      </c>
      <c r="AS5" s="5">
        <f>AT5+1</f>
        <v>2006</v>
      </c>
      <c r="AT5" s="5">
        <v>2005</v>
      </c>
    </row>
    <row r="6" spans="1:46" ht="14.25">
      <c r="A6" s="27" t="s">
        <v>14</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22"/>
    </row>
    <row r="7" spans="1:46" ht="14.25">
      <c r="A7" s="28" t="s">
        <v>15</v>
      </c>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v>1.09585</v>
      </c>
      <c r="AL7" s="15">
        <v>1.085</v>
      </c>
      <c r="AM7" s="15">
        <v>1.0742</v>
      </c>
      <c r="AN7" s="15">
        <v>1.0562</v>
      </c>
      <c r="AO7" s="15">
        <v>1.05095</v>
      </c>
      <c r="AP7" s="15">
        <v>1.04572</v>
      </c>
      <c r="AQ7" s="15">
        <v>1.03537</v>
      </c>
      <c r="AR7" s="15">
        <v>1.03022</v>
      </c>
      <c r="AS7" s="15">
        <v>1.017</v>
      </c>
      <c r="AT7" s="15">
        <v>1</v>
      </c>
    </row>
    <row r="8" spans="1:46" ht="14.25">
      <c r="A8" s="3" t="s">
        <v>20</v>
      </c>
      <c r="B8" s="3">
        <f aca="true" t="shared" si="2" ref="B8:T8">IF(B5&gt;=annee,0,IF(ISBLANK(B6),C8,ROUNDUP(B6*2/B7,0)))</f>
        <v>0</v>
      </c>
      <c r="C8" s="3">
        <f t="shared" si="2"/>
        <v>0</v>
      </c>
      <c r="D8" s="3">
        <f t="shared" si="2"/>
        <v>0</v>
      </c>
      <c r="E8" s="3">
        <f t="shared" si="2"/>
        <v>0</v>
      </c>
      <c r="F8" s="3">
        <f t="shared" si="2"/>
        <v>0</v>
      </c>
      <c r="G8" s="3">
        <f t="shared" si="2"/>
        <v>0</v>
      </c>
      <c r="H8" s="3">
        <f t="shared" si="2"/>
        <v>0</v>
      </c>
      <c r="I8" s="3">
        <f t="shared" si="2"/>
        <v>0</v>
      </c>
      <c r="J8" s="3">
        <f t="shared" si="2"/>
        <v>0</v>
      </c>
      <c r="K8" s="3">
        <f t="shared" si="2"/>
        <v>0</v>
      </c>
      <c r="L8" s="3">
        <f t="shared" si="2"/>
        <v>0</v>
      </c>
      <c r="M8" s="3">
        <f t="shared" si="2"/>
        <v>0</v>
      </c>
      <c r="N8" s="3">
        <f t="shared" si="2"/>
        <v>0</v>
      </c>
      <c r="O8" s="3">
        <f t="shared" si="2"/>
        <v>0</v>
      </c>
      <c r="P8" s="3">
        <f t="shared" si="2"/>
        <v>0</v>
      </c>
      <c r="Q8" s="3">
        <f t="shared" si="2"/>
        <v>0</v>
      </c>
      <c r="R8" s="3">
        <f t="shared" si="2"/>
        <v>0</v>
      </c>
      <c r="S8" s="3">
        <f t="shared" si="2"/>
        <v>0</v>
      </c>
      <c r="T8" s="3">
        <f t="shared" si="2"/>
        <v>0</v>
      </c>
      <c r="U8" s="3">
        <f aca="true" t="shared" si="3" ref="U8:AT8">IF(U5&gt;=annee,0,IF(ISBLANK(U6),V8,ROUNDUP(U6*2/U7,0)))</f>
        <v>0</v>
      </c>
      <c r="V8" s="3">
        <f t="shared" si="3"/>
        <v>0</v>
      </c>
      <c r="W8" s="3">
        <f t="shared" si="3"/>
        <v>0</v>
      </c>
      <c r="X8" s="3">
        <f t="shared" si="3"/>
        <v>0</v>
      </c>
      <c r="Y8" s="3">
        <f t="shared" si="3"/>
        <v>0</v>
      </c>
      <c r="Z8" s="3">
        <f t="shared" si="3"/>
        <v>0</v>
      </c>
      <c r="AA8" s="3">
        <f t="shared" si="3"/>
        <v>0</v>
      </c>
      <c r="AB8" s="3">
        <f t="shared" si="3"/>
        <v>0</v>
      </c>
      <c r="AC8" s="3">
        <f t="shared" si="3"/>
        <v>0</v>
      </c>
      <c r="AD8" s="3">
        <f t="shared" si="3"/>
        <v>0</v>
      </c>
      <c r="AE8" s="3">
        <f t="shared" si="3"/>
        <v>0</v>
      </c>
      <c r="AF8" s="3">
        <f t="shared" si="3"/>
        <v>0</v>
      </c>
      <c r="AG8" s="3">
        <f t="shared" si="3"/>
        <v>0</v>
      </c>
      <c r="AH8" s="3">
        <f t="shared" si="3"/>
        <v>0</v>
      </c>
      <c r="AI8" s="3">
        <f t="shared" si="3"/>
        <v>0</v>
      </c>
      <c r="AJ8" s="3">
        <f t="shared" si="3"/>
        <v>0</v>
      </c>
      <c r="AK8" s="3">
        <f>IF(AK5&gt;=annee,0,IF(ISBLANK(AK6),AL8,ROUNDUP(AK6*2/AK7,0)))</f>
        <v>0</v>
      </c>
      <c r="AL8" s="3">
        <f t="shared" si="3"/>
        <v>0</v>
      </c>
      <c r="AM8" s="3">
        <f t="shared" si="3"/>
        <v>0</v>
      </c>
      <c r="AN8" s="3">
        <f t="shared" si="3"/>
        <v>0</v>
      </c>
      <c r="AO8" s="3">
        <f t="shared" si="3"/>
        <v>0</v>
      </c>
      <c r="AP8" s="3">
        <f t="shared" si="3"/>
        <v>0</v>
      </c>
      <c r="AQ8" s="3">
        <f t="shared" si="3"/>
        <v>0</v>
      </c>
      <c r="AR8" s="3">
        <f t="shared" si="3"/>
        <v>0</v>
      </c>
      <c r="AS8" s="3">
        <f t="shared" si="3"/>
        <v>0</v>
      </c>
      <c r="AT8" s="3">
        <f t="shared" si="3"/>
        <v>0</v>
      </c>
    </row>
    <row r="9" spans="1:46" ht="14.25">
      <c r="A9" s="3" t="s">
        <v>21</v>
      </c>
      <c r="B9" s="3">
        <f aca="true" t="shared" si="4" ref="B9:T9">C9+B8</f>
        <v>0</v>
      </c>
      <c r="C9" s="3">
        <f t="shared" si="4"/>
        <v>0</v>
      </c>
      <c r="D9" s="3">
        <f t="shared" si="4"/>
        <v>0</v>
      </c>
      <c r="E9" s="3">
        <f t="shared" si="4"/>
        <v>0</v>
      </c>
      <c r="F9" s="3">
        <f t="shared" si="4"/>
        <v>0</v>
      </c>
      <c r="G9" s="3">
        <f t="shared" si="4"/>
        <v>0</v>
      </c>
      <c r="H9" s="3">
        <f t="shared" si="4"/>
        <v>0</v>
      </c>
      <c r="I9" s="3">
        <f t="shared" si="4"/>
        <v>0</v>
      </c>
      <c r="J9" s="3">
        <f t="shared" si="4"/>
        <v>0</v>
      </c>
      <c r="K9" s="3">
        <f t="shared" si="4"/>
        <v>0</v>
      </c>
      <c r="L9" s="3">
        <f t="shared" si="4"/>
        <v>0</v>
      </c>
      <c r="M9" s="3">
        <f t="shared" si="4"/>
        <v>0</v>
      </c>
      <c r="N9" s="3">
        <f t="shared" si="4"/>
        <v>0</v>
      </c>
      <c r="O9" s="3">
        <f t="shared" si="4"/>
        <v>0</v>
      </c>
      <c r="P9" s="3">
        <f t="shared" si="4"/>
        <v>0</v>
      </c>
      <c r="Q9" s="3">
        <f t="shared" si="4"/>
        <v>0</v>
      </c>
      <c r="R9" s="3">
        <f t="shared" si="4"/>
        <v>0</v>
      </c>
      <c r="S9" s="3">
        <f t="shared" si="4"/>
        <v>0</v>
      </c>
      <c r="T9" s="3">
        <f t="shared" si="4"/>
        <v>0</v>
      </c>
      <c r="U9" s="3">
        <f aca="true" t="shared" si="5" ref="U9:AJ9">V9+U8</f>
        <v>0</v>
      </c>
      <c r="V9" s="3">
        <f t="shared" si="5"/>
        <v>0</v>
      </c>
      <c r="W9" s="3">
        <f t="shared" si="5"/>
        <v>0</v>
      </c>
      <c r="X9" s="3">
        <f t="shared" si="5"/>
        <v>0</v>
      </c>
      <c r="Y9" s="3">
        <f t="shared" si="5"/>
        <v>0</v>
      </c>
      <c r="Z9" s="3">
        <f t="shared" si="5"/>
        <v>0</v>
      </c>
      <c r="AA9" s="3">
        <f t="shared" si="5"/>
        <v>0</v>
      </c>
      <c r="AB9" s="3">
        <f t="shared" si="5"/>
        <v>0</v>
      </c>
      <c r="AC9" s="3">
        <f t="shared" si="5"/>
        <v>0</v>
      </c>
      <c r="AD9" s="3">
        <f t="shared" si="5"/>
        <v>0</v>
      </c>
      <c r="AE9" s="3">
        <f t="shared" si="5"/>
        <v>0</v>
      </c>
      <c r="AF9" s="3">
        <f t="shared" si="5"/>
        <v>0</v>
      </c>
      <c r="AG9" s="3">
        <f t="shared" si="5"/>
        <v>0</v>
      </c>
      <c r="AH9" s="3">
        <f t="shared" si="5"/>
        <v>0</v>
      </c>
      <c r="AI9" s="3">
        <f t="shared" si="5"/>
        <v>0</v>
      </c>
      <c r="AJ9" s="3">
        <f t="shared" si="5"/>
        <v>0</v>
      </c>
      <c r="AK9" s="3">
        <f>AL9+AK8</f>
        <v>0</v>
      </c>
      <c r="AL9" s="3">
        <f aca="true" t="shared" si="6" ref="AL9:AR9">AM9+AL8</f>
        <v>0</v>
      </c>
      <c r="AM9" s="3">
        <f t="shared" si="6"/>
        <v>0</v>
      </c>
      <c r="AN9" s="3">
        <f t="shared" si="6"/>
        <v>0</v>
      </c>
      <c r="AO9" s="3">
        <f t="shared" si="6"/>
        <v>0</v>
      </c>
      <c r="AP9" s="3">
        <f t="shared" si="6"/>
        <v>0</v>
      </c>
      <c r="AQ9" s="3">
        <f t="shared" si="6"/>
        <v>0</v>
      </c>
      <c r="AR9" s="3">
        <f t="shared" si="6"/>
        <v>0</v>
      </c>
      <c r="AS9" s="3">
        <f>AT9+AS8</f>
        <v>0</v>
      </c>
      <c r="AT9" s="3">
        <f>0+AT8</f>
        <v>0</v>
      </c>
    </row>
    <row r="10" spans="1:46" ht="14.25">
      <c r="A10" s="25" t="s">
        <v>22</v>
      </c>
      <c r="B10" s="23" t="str">
        <f aca="true" t="shared" si="7" ref="B10:T10">IF(B9&lt;5125,"C","R")</f>
        <v>C</v>
      </c>
      <c r="C10" s="23" t="str">
        <f t="shared" si="7"/>
        <v>C</v>
      </c>
      <c r="D10" s="23" t="str">
        <f t="shared" si="7"/>
        <v>C</v>
      </c>
      <c r="E10" s="23" t="str">
        <f t="shared" si="7"/>
        <v>C</v>
      </c>
      <c r="F10" s="23" t="str">
        <f t="shared" si="7"/>
        <v>C</v>
      </c>
      <c r="G10" s="23" t="str">
        <f t="shared" si="7"/>
        <v>C</v>
      </c>
      <c r="H10" s="23" t="str">
        <f t="shared" si="7"/>
        <v>C</v>
      </c>
      <c r="I10" s="23" t="str">
        <f t="shared" si="7"/>
        <v>C</v>
      </c>
      <c r="J10" s="23" t="str">
        <f t="shared" si="7"/>
        <v>C</v>
      </c>
      <c r="K10" s="23" t="str">
        <f t="shared" si="7"/>
        <v>C</v>
      </c>
      <c r="L10" s="23" t="str">
        <f t="shared" si="7"/>
        <v>C</v>
      </c>
      <c r="M10" s="23" t="str">
        <f t="shared" si="7"/>
        <v>C</v>
      </c>
      <c r="N10" s="23" t="str">
        <f t="shared" si="7"/>
        <v>C</v>
      </c>
      <c r="O10" s="23" t="str">
        <f t="shared" si="7"/>
        <v>C</v>
      </c>
      <c r="P10" s="23" t="str">
        <f t="shared" si="7"/>
        <v>C</v>
      </c>
      <c r="Q10" s="23" t="str">
        <f t="shared" si="7"/>
        <v>C</v>
      </c>
      <c r="R10" s="23" t="str">
        <f t="shared" si="7"/>
        <v>C</v>
      </c>
      <c r="S10" s="23" t="str">
        <f t="shared" si="7"/>
        <v>C</v>
      </c>
      <c r="T10" s="23" t="str">
        <f t="shared" si="7"/>
        <v>C</v>
      </c>
      <c r="U10" s="23" t="str">
        <f>IF(U9&lt;5125,"C","R")</f>
        <v>C</v>
      </c>
      <c r="V10" s="23" t="str">
        <f aca="true" t="shared" si="8" ref="V10:AT10">IF(V9&lt;5125,"C","R")</f>
        <v>C</v>
      </c>
      <c r="W10" s="23" t="str">
        <f t="shared" si="8"/>
        <v>C</v>
      </c>
      <c r="X10" s="23" t="str">
        <f t="shared" si="8"/>
        <v>C</v>
      </c>
      <c r="Y10" s="23" t="str">
        <f t="shared" si="8"/>
        <v>C</v>
      </c>
      <c r="Z10" s="23" t="str">
        <f t="shared" si="8"/>
        <v>C</v>
      </c>
      <c r="AA10" s="23" t="str">
        <f t="shared" si="8"/>
        <v>C</v>
      </c>
      <c r="AB10" s="23" t="str">
        <f t="shared" si="8"/>
        <v>C</v>
      </c>
      <c r="AC10" s="23" t="str">
        <f t="shared" si="8"/>
        <v>C</v>
      </c>
      <c r="AD10" s="23" t="str">
        <f t="shared" si="8"/>
        <v>C</v>
      </c>
      <c r="AE10" s="23" t="str">
        <f t="shared" si="8"/>
        <v>C</v>
      </c>
      <c r="AF10" s="23" t="str">
        <f t="shared" si="8"/>
        <v>C</v>
      </c>
      <c r="AG10" s="23" t="str">
        <f t="shared" si="8"/>
        <v>C</v>
      </c>
      <c r="AH10" s="23" t="str">
        <f t="shared" si="8"/>
        <v>C</v>
      </c>
      <c r="AI10" s="23" t="str">
        <f t="shared" si="8"/>
        <v>C</v>
      </c>
      <c r="AJ10" s="23" t="str">
        <f t="shared" si="8"/>
        <v>C</v>
      </c>
      <c r="AK10" s="23" t="str">
        <f t="shared" si="8"/>
        <v>C</v>
      </c>
      <c r="AL10" s="23" t="str">
        <f t="shared" si="8"/>
        <v>C</v>
      </c>
      <c r="AM10" s="23" t="str">
        <f t="shared" si="8"/>
        <v>C</v>
      </c>
      <c r="AN10" s="23" t="str">
        <f t="shared" si="8"/>
        <v>C</v>
      </c>
      <c r="AO10" s="23" t="str">
        <f t="shared" si="8"/>
        <v>C</v>
      </c>
      <c r="AP10" s="23" t="str">
        <f t="shared" si="8"/>
        <v>C</v>
      </c>
      <c r="AQ10" s="23" t="str">
        <f t="shared" si="8"/>
        <v>C</v>
      </c>
      <c r="AR10" s="23" t="str">
        <f t="shared" si="8"/>
        <v>C</v>
      </c>
      <c r="AS10" s="23" t="str">
        <f t="shared" si="8"/>
        <v>C</v>
      </c>
      <c r="AT10" s="23" t="str">
        <f t="shared" si="8"/>
        <v>C</v>
      </c>
    </row>
    <row r="11" spans="1:46" ht="14.25">
      <c r="A11" s="28" t="s">
        <v>16</v>
      </c>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v>0.04465</v>
      </c>
      <c r="AL11" s="15">
        <v>0.04421</v>
      </c>
      <c r="AM11" s="15">
        <v>0.04378</v>
      </c>
      <c r="AN11" s="15">
        <v>0.04304</v>
      </c>
      <c r="AO11" s="15">
        <v>0.04283</v>
      </c>
      <c r="AP11" s="15">
        <v>0.04261</v>
      </c>
      <c r="AQ11" s="15">
        <v>0.04219</v>
      </c>
      <c r="AR11" s="15">
        <v>0.04153</v>
      </c>
      <c r="AS11" s="15">
        <v>0.0408</v>
      </c>
      <c r="AT11" s="15">
        <v>0.04</v>
      </c>
    </row>
    <row r="12" spans="1:46" ht="14.25">
      <c r="A12" s="29" t="s">
        <v>17</v>
      </c>
      <c r="B12" s="21">
        <f aca="true" t="shared" si="9" ref="B12:T12">IF(ISBLANK(B11),C12,B11)</f>
        <v>0.04465</v>
      </c>
      <c r="C12" s="21">
        <f t="shared" si="9"/>
        <v>0.04465</v>
      </c>
      <c r="D12" s="21">
        <f t="shared" si="9"/>
        <v>0.04465</v>
      </c>
      <c r="E12" s="21">
        <f t="shared" si="9"/>
        <v>0.04465</v>
      </c>
      <c r="F12" s="21">
        <f t="shared" si="9"/>
        <v>0.04465</v>
      </c>
      <c r="G12" s="21">
        <f t="shared" si="9"/>
        <v>0.04465</v>
      </c>
      <c r="H12" s="21">
        <f t="shared" si="9"/>
        <v>0.04465</v>
      </c>
      <c r="I12" s="21">
        <f t="shared" si="9"/>
        <v>0.04465</v>
      </c>
      <c r="J12" s="21">
        <f t="shared" si="9"/>
        <v>0.04465</v>
      </c>
      <c r="K12" s="21">
        <f t="shared" si="9"/>
        <v>0.04465</v>
      </c>
      <c r="L12" s="21">
        <f t="shared" si="9"/>
        <v>0.04465</v>
      </c>
      <c r="M12" s="21">
        <f t="shared" si="9"/>
        <v>0.04465</v>
      </c>
      <c r="N12" s="21">
        <f t="shared" si="9"/>
        <v>0.04465</v>
      </c>
      <c r="O12" s="21">
        <f t="shared" si="9"/>
        <v>0.04465</v>
      </c>
      <c r="P12" s="21">
        <f t="shared" si="9"/>
        <v>0.04465</v>
      </c>
      <c r="Q12" s="21">
        <f t="shared" si="9"/>
        <v>0.04465</v>
      </c>
      <c r="R12" s="21">
        <f t="shared" si="9"/>
        <v>0.04465</v>
      </c>
      <c r="S12" s="21">
        <f t="shared" si="9"/>
        <v>0.04465</v>
      </c>
      <c r="T12" s="21">
        <f t="shared" si="9"/>
        <v>0.04465</v>
      </c>
      <c r="U12" s="21">
        <f aca="true" t="shared" si="10" ref="U12:AI12">IF(ISBLANK(U11),V12,U11)</f>
        <v>0.04465</v>
      </c>
      <c r="V12" s="21">
        <f t="shared" si="10"/>
        <v>0.04465</v>
      </c>
      <c r="W12" s="21">
        <f t="shared" si="10"/>
        <v>0.04465</v>
      </c>
      <c r="X12" s="21">
        <f t="shared" si="10"/>
        <v>0.04465</v>
      </c>
      <c r="Y12" s="21">
        <f t="shared" si="10"/>
        <v>0.04465</v>
      </c>
      <c r="Z12" s="21">
        <f t="shared" si="10"/>
        <v>0.04465</v>
      </c>
      <c r="AA12" s="21">
        <f t="shared" si="10"/>
        <v>0.04465</v>
      </c>
      <c r="AB12" s="21">
        <f t="shared" si="10"/>
        <v>0.04465</v>
      </c>
      <c r="AC12" s="21">
        <f t="shared" si="10"/>
        <v>0.04465</v>
      </c>
      <c r="AD12" s="21">
        <f t="shared" si="10"/>
        <v>0.04465</v>
      </c>
      <c r="AE12" s="21">
        <f t="shared" si="10"/>
        <v>0.04465</v>
      </c>
      <c r="AF12" s="21">
        <f t="shared" si="10"/>
        <v>0.04465</v>
      </c>
      <c r="AG12" s="21">
        <f t="shared" si="10"/>
        <v>0.04465</v>
      </c>
      <c r="AH12" s="21">
        <f t="shared" si="10"/>
        <v>0.04465</v>
      </c>
      <c r="AI12" s="21">
        <f t="shared" si="10"/>
        <v>0.04465</v>
      </c>
      <c r="AJ12" s="21">
        <f>IF(ISBLANK(AJ11),AK12,AJ11)</f>
        <v>0.04465</v>
      </c>
      <c r="AK12" s="10">
        <f>IF(ISBLANK(AK11),AL12,AK11)</f>
        <v>0.04465</v>
      </c>
      <c r="AL12" s="10">
        <f aca="true" t="shared" si="11" ref="AL12:AT12">IF(ISBLANK(AL11),AM12,AL11)</f>
        <v>0.04421</v>
      </c>
      <c r="AM12" s="10">
        <f t="shared" si="11"/>
        <v>0.04378</v>
      </c>
      <c r="AN12" s="10">
        <f t="shared" si="11"/>
        <v>0.04304</v>
      </c>
      <c r="AO12" s="10">
        <f t="shared" si="11"/>
        <v>0.04283</v>
      </c>
      <c r="AP12" s="10">
        <f t="shared" si="11"/>
        <v>0.04261</v>
      </c>
      <c r="AQ12" s="10">
        <f t="shared" si="11"/>
        <v>0.04219</v>
      </c>
      <c r="AR12" s="10">
        <f t="shared" si="11"/>
        <v>0.04153</v>
      </c>
      <c r="AS12" s="10">
        <f t="shared" si="11"/>
        <v>0.0408</v>
      </c>
      <c r="AT12" s="10">
        <f t="shared" si="11"/>
        <v>0.04</v>
      </c>
    </row>
    <row r="13" spans="1:46" ht="15">
      <c r="A13" s="25" t="s">
        <v>18</v>
      </c>
      <c r="B13" s="24">
        <f aca="true" t="shared" si="12" ref="B13:AS13">IF(B$5&lt;annee,IF(B$10="R",ROUND(B$9*B$12*cm,2),""),"")</f>
      </c>
      <c r="C13" s="24">
        <f t="shared" si="12"/>
      </c>
      <c r="D13" s="24">
        <f t="shared" si="12"/>
      </c>
      <c r="E13" s="24">
        <f t="shared" si="12"/>
      </c>
      <c r="F13" s="24">
        <f t="shared" si="12"/>
      </c>
      <c r="G13" s="24">
        <f t="shared" si="12"/>
      </c>
      <c r="H13" s="24">
        <f t="shared" si="12"/>
      </c>
      <c r="I13" s="24">
        <f t="shared" si="12"/>
      </c>
      <c r="J13" s="24">
        <f t="shared" si="12"/>
      </c>
      <c r="K13" s="24">
        <f t="shared" si="12"/>
      </c>
      <c r="L13" s="24">
        <f t="shared" si="12"/>
      </c>
      <c r="M13" s="24">
        <f t="shared" si="12"/>
      </c>
      <c r="N13" s="24">
        <f t="shared" si="12"/>
      </c>
      <c r="O13" s="24">
        <f t="shared" si="12"/>
      </c>
      <c r="P13" s="24">
        <f t="shared" si="12"/>
      </c>
      <c r="Q13" s="24">
        <f t="shared" si="12"/>
      </c>
      <c r="R13" s="24">
        <f t="shared" si="12"/>
      </c>
      <c r="S13" s="24">
        <f t="shared" si="12"/>
      </c>
      <c r="T13" s="24">
        <f t="shared" si="12"/>
      </c>
      <c r="U13" s="24">
        <f t="shared" si="12"/>
      </c>
      <c r="V13" s="24">
        <f t="shared" si="12"/>
      </c>
      <c r="W13" s="24">
        <f t="shared" si="12"/>
      </c>
      <c r="X13" s="24">
        <f t="shared" si="12"/>
      </c>
      <c r="Y13" s="24">
        <f t="shared" si="12"/>
      </c>
      <c r="Z13" s="24">
        <f t="shared" si="12"/>
      </c>
      <c r="AA13" s="24">
        <f t="shared" si="12"/>
      </c>
      <c r="AB13" s="24">
        <f t="shared" si="12"/>
      </c>
      <c r="AC13" s="24">
        <f t="shared" si="12"/>
      </c>
      <c r="AD13" s="24">
        <f t="shared" si="12"/>
      </c>
      <c r="AE13" s="24">
        <f t="shared" si="12"/>
      </c>
      <c r="AF13" s="24">
        <f t="shared" si="12"/>
      </c>
      <c r="AG13" s="24">
        <f t="shared" si="12"/>
      </c>
      <c r="AH13" s="24">
        <f t="shared" si="12"/>
      </c>
      <c r="AI13" s="24">
        <f t="shared" si="12"/>
      </c>
      <c r="AJ13" s="24">
        <f t="shared" si="12"/>
      </c>
      <c r="AK13" s="24">
        <f t="shared" si="12"/>
      </c>
      <c r="AL13" s="24">
        <f t="shared" si="12"/>
      </c>
      <c r="AM13" s="24">
        <f t="shared" si="12"/>
      </c>
      <c r="AN13" s="24">
        <f t="shared" si="12"/>
      </c>
      <c r="AO13" s="24">
        <f t="shared" si="12"/>
      </c>
      <c r="AP13" s="24">
        <f t="shared" si="12"/>
      </c>
      <c r="AQ13" s="24">
        <f t="shared" si="12"/>
      </c>
      <c r="AR13" s="24">
        <f t="shared" si="12"/>
      </c>
      <c r="AS13" s="24">
        <f t="shared" si="12"/>
      </c>
      <c r="AT13" s="24">
        <f>IF(AT$5&lt;annee,IF(AT$10="R",ROUND(AT$9*AT$12*cm,2),""),"")</f>
      </c>
    </row>
    <row r="14" spans="1:46" ht="15">
      <c r="A14" s="25" t="s">
        <v>8</v>
      </c>
      <c r="B14" s="24">
        <f aca="true" t="shared" si="13" ref="B14:AS14">IF(B$5&lt;annee,IF(B$10="R","",ROUND(B$9*B$12*cm*ccc,2)),"")</f>
      </c>
      <c r="C14" s="24">
        <f t="shared" si="13"/>
      </c>
      <c r="D14" s="24">
        <f t="shared" si="13"/>
      </c>
      <c r="E14" s="24">
        <f t="shared" si="13"/>
      </c>
      <c r="F14" s="24">
        <f t="shared" si="13"/>
      </c>
      <c r="G14" s="24">
        <f t="shared" si="13"/>
      </c>
      <c r="H14" s="24">
        <f t="shared" si="13"/>
      </c>
      <c r="I14" s="24">
        <f t="shared" si="13"/>
      </c>
      <c r="J14" s="24">
        <f t="shared" si="13"/>
      </c>
      <c r="K14" s="24">
        <f t="shared" si="13"/>
      </c>
      <c r="L14" s="24">
        <f t="shared" si="13"/>
      </c>
      <c r="M14" s="24">
        <f t="shared" si="13"/>
      </c>
      <c r="N14" s="24">
        <f t="shared" si="13"/>
      </c>
      <c r="O14" s="24">
        <f t="shared" si="13"/>
      </c>
      <c r="P14" s="24">
        <f t="shared" si="13"/>
      </c>
      <c r="Q14" s="24">
        <f t="shared" si="13"/>
      </c>
      <c r="R14" s="24">
        <f t="shared" si="13"/>
      </c>
      <c r="S14" s="24">
        <f t="shared" si="13"/>
      </c>
      <c r="T14" s="24">
        <f t="shared" si="13"/>
      </c>
      <c r="U14" s="24">
        <f t="shared" si="13"/>
      </c>
      <c r="V14" s="24">
        <f t="shared" si="13"/>
      </c>
      <c r="W14" s="24">
        <f t="shared" si="13"/>
      </c>
      <c r="X14" s="24">
        <f t="shared" si="13"/>
      </c>
      <c r="Y14" s="24">
        <f t="shared" si="13"/>
      </c>
      <c r="Z14" s="24">
        <f t="shared" si="13"/>
      </c>
      <c r="AA14" s="24">
        <f t="shared" si="13"/>
      </c>
      <c r="AB14" s="24">
        <f t="shared" si="13"/>
      </c>
      <c r="AC14" s="24">
        <f t="shared" si="13"/>
        <v>0</v>
      </c>
      <c r="AD14" s="24">
        <f t="shared" si="13"/>
        <v>0</v>
      </c>
      <c r="AE14" s="24">
        <f t="shared" si="13"/>
        <v>0</v>
      </c>
      <c r="AF14" s="24">
        <f t="shared" si="13"/>
        <v>0</v>
      </c>
      <c r="AG14" s="24">
        <f t="shared" si="13"/>
        <v>0</v>
      </c>
      <c r="AH14" s="24">
        <f t="shared" si="13"/>
        <v>0</v>
      </c>
      <c r="AI14" s="24">
        <f t="shared" si="13"/>
        <v>0</v>
      </c>
      <c r="AJ14" s="24">
        <f t="shared" si="13"/>
        <v>0</v>
      </c>
      <c r="AK14" s="24">
        <f t="shared" si="13"/>
        <v>0</v>
      </c>
      <c r="AL14" s="24">
        <f t="shared" si="13"/>
        <v>0</v>
      </c>
      <c r="AM14" s="24">
        <f t="shared" si="13"/>
        <v>0</v>
      </c>
      <c r="AN14" s="24">
        <f t="shared" si="13"/>
        <v>0</v>
      </c>
      <c r="AO14" s="24">
        <f t="shared" si="13"/>
        <v>0</v>
      </c>
      <c r="AP14" s="24">
        <f t="shared" si="13"/>
        <v>0</v>
      </c>
      <c r="AQ14" s="24">
        <f t="shared" si="13"/>
        <v>0</v>
      </c>
      <c r="AR14" s="24">
        <f t="shared" si="13"/>
        <v>0</v>
      </c>
      <c r="AS14" s="24">
        <f t="shared" si="13"/>
        <v>0</v>
      </c>
      <c r="AT14" s="24">
        <f>IF(AT$5&lt;annee,IF(AT$10="R","",ROUND(AT$9*AT$12*cm*ccc,2)),"")</f>
        <v>0</v>
      </c>
    </row>
    <row r="15" spans="1:46" ht="15">
      <c r="A15" s="25"/>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row>
    <row r="16" spans="1:46" ht="42.75">
      <c r="A16" s="30" t="s">
        <v>25</v>
      </c>
      <c r="B16" s="31">
        <f aca="true" t="shared" si="14" ref="B16:T16">B6/5%</f>
        <v>0</v>
      </c>
      <c r="C16" s="31">
        <f t="shared" si="14"/>
        <v>0</v>
      </c>
      <c r="D16" s="31">
        <f t="shared" si="14"/>
        <v>0</v>
      </c>
      <c r="E16" s="31">
        <f t="shared" si="14"/>
        <v>0</v>
      </c>
      <c r="F16" s="31">
        <f t="shared" si="14"/>
        <v>0</v>
      </c>
      <c r="G16" s="31">
        <f t="shared" si="14"/>
        <v>0</v>
      </c>
      <c r="H16" s="31">
        <f t="shared" si="14"/>
        <v>0</v>
      </c>
      <c r="I16" s="31">
        <f t="shared" si="14"/>
        <v>0</v>
      </c>
      <c r="J16" s="31">
        <f t="shared" si="14"/>
        <v>0</v>
      </c>
      <c r="K16" s="31">
        <f t="shared" si="14"/>
        <v>0</v>
      </c>
      <c r="L16" s="31">
        <f t="shared" si="14"/>
        <v>0</v>
      </c>
      <c r="M16" s="31">
        <f t="shared" si="14"/>
        <v>0</v>
      </c>
      <c r="N16" s="31">
        <f t="shared" si="14"/>
        <v>0</v>
      </c>
      <c r="O16" s="31">
        <f t="shared" si="14"/>
        <v>0</v>
      </c>
      <c r="P16" s="31">
        <f t="shared" si="14"/>
        <v>0</v>
      </c>
      <c r="Q16" s="31">
        <f t="shared" si="14"/>
        <v>0</v>
      </c>
      <c r="R16" s="31">
        <f t="shared" si="14"/>
        <v>0</v>
      </c>
      <c r="S16" s="31">
        <f t="shared" si="14"/>
        <v>0</v>
      </c>
      <c r="T16" s="31">
        <f t="shared" si="14"/>
        <v>0</v>
      </c>
      <c r="U16" s="31">
        <f aca="true" t="shared" si="15" ref="U16:AR16">U6/5%</f>
        <v>0</v>
      </c>
      <c r="V16" s="31">
        <f t="shared" si="15"/>
        <v>0</v>
      </c>
      <c r="W16" s="31">
        <f t="shared" si="15"/>
        <v>0</v>
      </c>
      <c r="X16" s="31">
        <f t="shared" si="15"/>
        <v>0</v>
      </c>
      <c r="Y16" s="31">
        <f t="shared" si="15"/>
        <v>0</v>
      </c>
      <c r="Z16" s="31">
        <f t="shared" si="15"/>
        <v>0</v>
      </c>
      <c r="AA16" s="31">
        <f t="shared" si="15"/>
        <v>0</v>
      </c>
      <c r="AB16" s="31">
        <f t="shared" si="15"/>
        <v>0</v>
      </c>
      <c r="AC16" s="31">
        <f t="shared" si="15"/>
        <v>0</v>
      </c>
      <c r="AD16" s="31">
        <f t="shared" si="15"/>
        <v>0</v>
      </c>
      <c r="AE16" s="31">
        <f t="shared" si="15"/>
        <v>0</v>
      </c>
      <c r="AF16" s="31">
        <f t="shared" si="15"/>
        <v>0</v>
      </c>
      <c r="AG16" s="31">
        <f t="shared" si="15"/>
        <v>0</v>
      </c>
      <c r="AH16" s="31">
        <f t="shared" si="15"/>
        <v>0</v>
      </c>
      <c r="AI16" s="31">
        <f t="shared" si="15"/>
        <v>0</v>
      </c>
      <c r="AJ16" s="31">
        <f t="shared" si="15"/>
        <v>0</v>
      </c>
      <c r="AK16" s="31">
        <f t="shared" si="15"/>
        <v>0</v>
      </c>
      <c r="AL16" s="31">
        <f t="shared" si="15"/>
        <v>0</v>
      </c>
      <c r="AM16" s="31">
        <f t="shared" si="15"/>
        <v>0</v>
      </c>
      <c r="AN16" s="31">
        <f t="shared" si="15"/>
        <v>0</v>
      </c>
      <c r="AO16" s="31">
        <f t="shared" si="15"/>
        <v>0</v>
      </c>
      <c r="AP16" s="31">
        <f t="shared" si="15"/>
        <v>0</v>
      </c>
      <c r="AQ16" s="31">
        <f t="shared" si="15"/>
        <v>0</v>
      </c>
      <c r="AR16" s="31">
        <f t="shared" si="15"/>
        <v>0</v>
      </c>
      <c r="AS16" s="31">
        <f>AS6/5%</f>
        <v>0</v>
      </c>
      <c r="AT16" s="31">
        <f>AT6/5%</f>
        <v>0</v>
      </c>
    </row>
    <row r="18" spans="1:46" ht="14.25">
      <c r="A18" s="3" t="s">
        <v>19</v>
      </c>
      <c r="AK18" s="14">
        <f>AK7/AK11</f>
        <v>24.543113101903693</v>
      </c>
      <c r="AL18" s="14">
        <f aca="true" t="shared" si="16" ref="AL18:AT18">AL7/AL11</f>
        <v>24.541958832843246</v>
      </c>
      <c r="AM18" s="14">
        <f t="shared" si="16"/>
        <v>24.536317953403383</v>
      </c>
      <c r="AN18" s="14">
        <f t="shared" si="16"/>
        <v>24.53996282527881</v>
      </c>
      <c r="AO18" s="14">
        <f t="shared" si="16"/>
        <v>24.537707214569227</v>
      </c>
      <c r="AP18" s="14">
        <f t="shared" si="16"/>
        <v>24.541656888054447</v>
      </c>
      <c r="AQ18" s="14">
        <f t="shared" si="16"/>
        <v>24.54064944299597</v>
      </c>
      <c r="AR18" s="14">
        <f t="shared" si="16"/>
        <v>24.806645798218156</v>
      </c>
      <c r="AS18" s="14">
        <f t="shared" si="16"/>
        <v>24.92647058823529</v>
      </c>
      <c r="AT18" s="14">
        <f t="shared" si="16"/>
        <v>25</v>
      </c>
    </row>
  </sheetData>
  <sheetProtection sheet="1" objects="1" scenarios="1"/>
  <mergeCells count="3">
    <mergeCell ref="AL1:AP1"/>
    <mergeCell ref="AL2:AO2"/>
    <mergeCell ref="AR3:AT3"/>
  </mergeCells>
  <printOptions gridLines="1" horizontalCentered="1"/>
  <pageMargins left="0.2" right="0.2" top="0.7500000000000001" bottom="0.7500000000000001" header="0.30000000000000004" footer="0.30000000000000004"/>
  <pageSetup fitToWidth="2" fitToHeight="1" orientation="landscape" paperSize="9" scale="44" r:id="rId2"/>
  <headerFooter alignWithMargins="0">
    <oddHeader>&amp;L&amp;"Helvetica Neue,Gras"F.O. DGFiP&amp;C&amp;"Helvetica Neue,Gras italique"&amp;A</oddHeader>
    <oddFooter>&amp;L&amp;F&amp;R&amp;D &amp;T</oddFooter>
  </headerFooter>
  <drawing r:id="rId1"/>
</worksheet>
</file>

<file path=xl/worksheets/sheet3.xml><?xml version="1.0" encoding="utf-8"?>
<worksheet xmlns="http://schemas.openxmlformats.org/spreadsheetml/2006/main" xmlns:r="http://schemas.openxmlformats.org/officeDocument/2006/relationships">
  <dimension ref="A1:O102"/>
  <sheetViews>
    <sheetView workbookViewId="0" topLeftCell="A1">
      <pane ySplit="2" topLeftCell="BM3" activePane="bottomLeft" state="frozen"/>
      <selection pane="topLeft" activeCell="A1" sqref="A1"/>
      <selection pane="bottomLeft" activeCell="A24" sqref="A24"/>
    </sheetView>
  </sheetViews>
  <sheetFormatPr defaultColWidth="11.19921875" defaultRowHeight="14.25"/>
  <cols>
    <col min="1" max="1" width="4" style="0" bestFit="1" customWidth="1"/>
    <col min="2" max="2" width="5.3984375" style="0" bestFit="1" customWidth="1"/>
    <col min="3" max="3" width="11.3984375" style="0" bestFit="1" customWidth="1"/>
    <col min="4" max="4" width="6.69921875" style="0" bestFit="1" customWidth="1"/>
    <col min="5" max="5" width="4.5" style="0" bestFit="1" customWidth="1"/>
    <col min="6" max="6" width="5.5" style="0" bestFit="1" customWidth="1"/>
    <col min="7" max="7" width="5.3984375" style="0" bestFit="1" customWidth="1"/>
    <col min="8" max="8" width="8.5" style="0" bestFit="1" customWidth="1"/>
    <col min="9" max="9" width="7.5" style="0" bestFit="1" customWidth="1"/>
    <col min="10" max="10" width="3.69921875" style="0" customWidth="1"/>
  </cols>
  <sheetData>
    <row r="1" spans="1:9" s="32" customFormat="1" ht="14.25">
      <c r="A1" s="48" t="s">
        <v>23</v>
      </c>
      <c r="B1" s="48"/>
      <c r="C1" s="49"/>
      <c r="D1" s="48" t="s">
        <v>24</v>
      </c>
      <c r="E1" s="48"/>
      <c r="F1" s="48"/>
      <c r="G1" s="48"/>
      <c r="H1" s="48"/>
      <c r="I1" s="48"/>
    </row>
    <row r="2" spans="1:9" s="39" customFormat="1" ht="12.75">
      <c r="A2" s="39" t="s">
        <v>1</v>
      </c>
      <c r="B2" s="39" t="s">
        <v>32</v>
      </c>
      <c r="C2" s="40"/>
      <c r="D2" s="39" t="s">
        <v>3</v>
      </c>
      <c r="E2" s="39" t="s">
        <v>4</v>
      </c>
      <c r="F2" s="39" t="s">
        <v>7</v>
      </c>
      <c r="G2" s="39" t="s">
        <v>32</v>
      </c>
      <c r="H2" s="39" t="s">
        <v>5</v>
      </c>
      <c r="I2" s="39" t="s">
        <v>6</v>
      </c>
    </row>
    <row r="3" spans="1:15" ht="14.25">
      <c r="A3">
        <v>60</v>
      </c>
      <c r="B3" s="1">
        <v>25.98</v>
      </c>
      <c r="C3" s="38"/>
      <c r="D3">
        <v>60</v>
      </c>
      <c r="E3">
        <v>0</v>
      </c>
      <c r="F3" s="8" t="str">
        <f>D3&amp;"-"&amp;E3</f>
        <v>60-0</v>
      </c>
      <c r="G3" s="1">
        <f aca="true" t="shared" si="0" ref="G3:G34">IF(E3=0,VLOOKUP(D3,TableAge,2,FALSE),G2+H3)</f>
        <v>25.98</v>
      </c>
      <c r="H3" s="6">
        <f>IF(E3=0,(G15-G3)/12,H2)</f>
        <v>-0.05666666666666664</v>
      </c>
      <c r="I3" s="1">
        <f>ROUND(G3,2)</f>
        <v>25.98</v>
      </c>
      <c r="J3" s="1"/>
      <c r="L3" s="41"/>
      <c r="M3" s="42"/>
      <c r="N3" s="42"/>
      <c r="O3" s="42"/>
    </row>
    <row r="4" spans="1:15" ht="14.25">
      <c r="A4">
        <v>61</v>
      </c>
      <c r="B4" s="1">
        <v>25.3</v>
      </c>
      <c r="C4" s="38"/>
      <c r="D4">
        <v>60</v>
      </c>
      <c r="E4">
        <v>1</v>
      </c>
      <c r="F4" s="8" t="str">
        <f aca="true" t="shared" si="1" ref="F4:F67">D4&amp;"-"&amp;E4</f>
        <v>60-1</v>
      </c>
      <c r="G4" s="1">
        <f t="shared" si="0"/>
        <v>25.923333333333332</v>
      </c>
      <c r="H4" s="6">
        <f aca="true" t="shared" si="2" ref="H4:H67">IF(E4=0,(G16-G4)/12,H3)</f>
        <v>-0.05666666666666664</v>
      </c>
      <c r="I4" s="1">
        <f aca="true" t="shared" si="3" ref="I4:I67">ROUND(G4,2)</f>
        <v>25.92</v>
      </c>
      <c r="J4" s="1"/>
      <c r="L4" s="41"/>
      <c r="M4" s="42"/>
      <c r="N4" s="42"/>
      <c r="O4" s="42"/>
    </row>
    <row r="5" spans="1:15" ht="14.25">
      <c r="A5">
        <v>62</v>
      </c>
      <c r="B5" s="1">
        <v>24.62</v>
      </c>
      <c r="C5" s="38"/>
      <c r="D5">
        <v>60</v>
      </c>
      <c r="E5">
        <v>2</v>
      </c>
      <c r="F5" s="8" t="str">
        <f t="shared" si="1"/>
        <v>60-2</v>
      </c>
      <c r="G5" s="1">
        <f t="shared" si="0"/>
        <v>25.866666666666667</v>
      </c>
      <c r="H5" s="6">
        <f t="shared" si="2"/>
        <v>-0.05666666666666664</v>
      </c>
      <c r="I5" s="1">
        <f t="shared" si="3"/>
        <v>25.87</v>
      </c>
      <c r="J5" s="1"/>
      <c r="L5" s="41"/>
      <c r="M5" s="42"/>
      <c r="N5" s="42"/>
      <c r="O5" s="42"/>
    </row>
    <row r="6" spans="1:15" ht="14.25">
      <c r="A6">
        <v>63</v>
      </c>
      <c r="B6" s="1">
        <v>23.92</v>
      </c>
      <c r="C6" s="38"/>
      <c r="D6">
        <v>60</v>
      </c>
      <c r="E6">
        <v>3</v>
      </c>
      <c r="F6" s="8" t="str">
        <f t="shared" si="1"/>
        <v>60-3</v>
      </c>
      <c r="G6" s="1">
        <f t="shared" si="0"/>
        <v>25.810000000000002</v>
      </c>
      <c r="H6" s="6">
        <f t="shared" si="2"/>
        <v>-0.05666666666666664</v>
      </c>
      <c r="I6" s="1">
        <f t="shared" si="3"/>
        <v>25.81</v>
      </c>
      <c r="J6" s="1"/>
      <c r="L6" s="41"/>
      <c r="M6" s="42"/>
      <c r="N6" s="42"/>
      <c r="O6" s="42"/>
    </row>
    <row r="7" spans="1:15" ht="14.25">
      <c r="A7">
        <v>64</v>
      </c>
      <c r="B7" s="1">
        <v>23.22</v>
      </c>
      <c r="C7" s="38"/>
      <c r="D7">
        <v>60</v>
      </c>
      <c r="E7">
        <v>4</v>
      </c>
      <c r="F7" s="8" t="str">
        <f t="shared" si="1"/>
        <v>60-4</v>
      </c>
      <c r="G7" s="1">
        <f t="shared" si="0"/>
        <v>25.753333333333337</v>
      </c>
      <c r="H7" s="6">
        <f t="shared" si="2"/>
        <v>-0.05666666666666664</v>
      </c>
      <c r="I7" s="1">
        <f t="shared" si="3"/>
        <v>25.75</v>
      </c>
      <c r="J7" s="1"/>
      <c r="L7" s="41"/>
      <c r="M7" s="42"/>
      <c r="N7" s="42"/>
      <c r="O7" s="42"/>
    </row>
    <row r="8" spans="1:15" ht="14.25">
      <c r="A8">
        <v>65</v>
      </c>
      <c r="B8" s="1">
        <v>22.51</v>
      </c>
      <c r="C8" s="38"/>
      <c r="D8">
        <v>60</v>
      </c>
      <c r="E8">
        <v>5</v>
      </c>
      <c r="F8" s="8" t="str">
        <f t="shared" si="1"/>
        <v>60-5</v>
      </c>
      <c r="G8" s="1">
        <f t="shared" si="0"/>
        <v>25.696666666666673</v>
      </c>
      <c r="H8" s="6">
        <f t="shared" si="2"/>
        <v>-0.05666666666666664</v>
      </c>
      <c r="I8" s="1">
        <f t="shared" si="3"/>
        <v>25.7</v>
      </c>
      <c r="J8" s="1"/>
      <c r="L8" s="41"/>
      <c r="M8" s="42"/>
      <c r="N8" s="42"/>
      <c r="O8" s="42"/>
    </row>
    <row r="9" spans="1:15" ht="14.25">
      <c r="A9">
        <v>66</v>
      </c>
      <c r="B9" s="1">
        <v>21.8</v>
      </c>
      <c r="C9" s="38"/>
      <c r="D9">
        <v>60</v>
      </c>
      <c r="E9">
        <v>6</v>
      </c>
      <c r="F9" s="8" t="str">
        <f t="shared" si="1"/>
        <v>60-6</v>
      </c>
      <c r="G9" s="1">
        <f t="shared" si="0"/>
        <v>25.640000000000008</v>
      </c>
      <c r="H9" s="6">
        <f t="shared" si="2"/>
        <v>-0.05666666666666664</v>
      </c>
      <c r="I9" s="1">
        <f t="shared" si="3"/>
        <v>25.64</v>
      </c>
      <c r="J9" s="1"/>
      <c r="L9" s="41"/>
      <c r="M9" s="42"/>
      <c r="N9" s="42"/>
      <c r="O9" s="42"/>
    </row>
    <row r="10" spans="1:15" ht="14.25">
      <c r="A10">
        <v>67</v>
      </c>
      <c r="B10" s="1">
        <v>21.08</v>
      </c>
      <c r="C10" s="38"/>
      <c r="D10">
        <v>60</v>
      </c>
      <c r="E10">
        <v>7</v>
      </c>
      <c r="F10" s="8" t="str">
        <f t="shared" si="1"/>
        <v>60-7</v>
      </c>
      <c r="G10" s="1">
        <f t="shared" si="0"/>
        <v>25.583333333333343</v>
      </c>
      <c r="H10" s="6">
        <f t="shared" si="2"/>
        <v>-0.05666666666666664</v>
      </c>
      <c r="I10" s="1">
        <f t="shared" si="3"/>
        <v>25.58</v>
      </c>
      <c r="J10" s="1"/>
      <c r="L10" s="41"/>
      <c r="M10" s="42"/>
      <c r="N10" s="42"/>
      <c r="O10" s="42"/>
    </row>
    <row r="11" spans="1:15" ht="14.25">
      <c r="A11">
        <v>68</v>
      </c>
      <c r="B11" s="1">
        <v>20.36</v>
      </c>
      <c r="C11" s="38"/>
      <c r="D11">
        <v>60</v>
      </c>
      <c r="E11">
        <v>8</v>
      </c>
      <c r="F11" s="8" t="str">
        <f t="shared" si="1"/>
        <v>60-8</v>
      </c>
      <c r="G11" s="1">
        <f t="shared" si="0"/>
        <v>25.526666666666678</v>
      </c>
      <c r="H11" s="6">
        <f t="shared" si="2"/>
        <v>-0.05666666666666664</v>
      </c>
      <c r="I11" s="1">
        <f t="shared" si="3"/>
        <v>25.53</v>
      </c>
      <c r="J11" s="1"/>
      <c r="L11" s="41"/>
      <c r="M11" s="42"/>
      <c r="N11" s="42"/>
      <c r="O11" s="42"/>
    </row>
    <row r="12" spans="4:15" ht="14.25">
      <c r="D12">
        <v>60</v>
      </c>
      <c r="E12">
        <v>9</v>
      </c>
      <c r="F12" s="8" t="str">
        <f t="shared" si="1"/>
        <v>60-9</v>
      </c>
      <c r="G12" s="1">
        <f t="shared" si="0"/>
        <v>25.470000000000013</v>
      </c>
      <c r="H12" s="6">
        <f t="shared" si="2"/>
        <v>-0.05666666666666664</v>
      </c>
      <c r="I12" s="1">
        <f t="shared" si="3"/>
        <v>25.47</v>
      </c>
      <c r="J12" s="1"/>
      <c r="L12" s="41"/>
      <c r="M12" s="42"/>
      <c r="N12" s="42"/>
      <c r="O12" s="42"/>
    </row>
    <row r="13" spans="1:15" ht="14.25">
      <c r="A13" s="48" t="s">
        <v>34</v>
      </c>
      <c r="B13" s="48"/>
      <c r="C13" s="49"/>
      <c r="D13">
        <v>60</v>
      </c>
      <c r="E13">
        <v>10</v>
      </c>
      <c r="F13" s="8" t="str">
        <f t="shared" si="1"/>
        <v>60-10</v>
      </c>
      <c r="G13" s="1">
        <f t="shared" si="0"/>
        <v>25.413333333333348</v>
      </c>
      <c r="H13" s="6">
        <f t="shared" si="2"/>
        <v>-0.05666666666666664</v>
      </c>
      <c r="I13" s="1">
        <f t="shared" si="3"/>
        <v>25.41</v>
      </c>
      <c r="J13" s="1"/>
      <c r="L13" s="41"/>
      <c r="M13" s="42"/>
      <c r="N13" s="42"/>
      <c r="O13" s="42"/>
    </row>
    <row r="14" spans="1:15" ht="14.25">
      <c r="A14" s="39" t="s">
        <v>1</v>
      </c>
      <c r="B14" s="39" t="s">
        <v>32</v>
      </c>
      <c r="C14" s="40"/>
      <c r="D14">
        <v>60</v>
      </c>
      <c r="E14">
        <v>11</v>
      </c>
      <c r="F14" s="8" t="str">
        <f t="shared" si="1"/>
        <v>60-11</v>
      </c>
      <c r="G14" s="1">
        <f t="shared" si="0"/>
        <v>25.356666666666683</v>
      </c>
      <c r="H14" s="6">
        <f t="shared" si="2"/>
        <v>-0.05666666666666664</v>
      </c>
      <c r="I14" s="1">
        <f t="shared" si="3"/>
        <v>25.36</v>
      </c>
      <c r="J14" s="1"/>
      <c r="L14" s="41"/>
      <c r="M14" s="42"/>
      <c r="N14" s="42"/>
      <c r="O14" s="42"/>
    </row>
    <row r="15" spans="1:15" ht="14.25">
      <c r="A15">
        <v>60</v>
      </c>
      <c r="B15" s="1">
        <v>1</v>
      </c>
      <c r="C15" s="38"/>
      <c r="D15">
        <v>61</v>
      </c>
      <c r="E15">
        <v>0</v>
      </c>
      <c r="F15" s="8" t="str">
        <f t="shared" si="1"/>
        <v>61-0</v>
      </c>
      <c r="G15" s="1">
        <f t="shared" si="0"/>
        <v>25.3</v>
      </c>
      <c r="H15" s="6">
        <f t="shared" si="2"/>
        <v>-0.05666666666666664</v>
      </c>
      <c r="I15" s="1">
        <f t="shared" si="3"/>
        <v>25.3</v>
      </c>
      <c r="J15" s="1"/>
      <c r="L15" s="41"/>
      <c r="M15" s="42"/>
      <c r="N15" s="42"/>
      <c r="O15" s="42"/>
    </row>
    <row r="16" spans="1:15" ht="14.25">
      <c r="A16">
        <v>61</v>
      </c>
      <c r="B16" s="1">
        <v>1.04</v>
      </c>
      <c r="C16" s="38"/>
      <c r="D16">
        <v>61</v>
      </c>
      <c r="E16">
        <v>1</v>
      </c>
      <c r="F16" s="8" t="str">
        <f t="shared" si="1"/>
        <v>61-1</v>
      </c>
      <c r="G16" s="1">
        <f t="shared" si="0"/>
        <v>25.243333333333332</v>
      </c>
      <c r="H16" s="6">
        <f t="shared" si="2"/>
        <v>-0.05666666666666664</v>
      </c>
      <c r="I16" s="1">
        <f t="shared" si="3"/>
        <v>25.24</v>
      </c>
      <c r="J16" s="1"/>
      <c r="L16" s="41"/>
      <c r="M16" s="42"/>
      <c r="N16" s="42"/>
      <c r="O16" s="42"/>
    </row>
    <row r="17" spans="1:15" ht="14.25">
      <c r="A17">
        <v>62</v>
      </c>
      <c r="B17" s="1">
        <v>1.08</v>
      </c>
      <c r="C17" s="38"/>
      <c r="D17">
        <v>61</v>
      </c>
      <c r="E17">
        <v>2</v>
      </c>
      <c r="F17" s="8" t="str">
        <f t="shared" si="1"/>
        <v>61-2</v>
      </c>
      <c r="G17" s="1">
        <f t="shared" si="0"/>
        <v>25.186666666666667</v>
      </c>
      <c r="H17" s="6">
        <f t="shared" si="2"/>
        <v>-0.05666666666666664</v>
      </c>
      <c r="I17" s="1">
        <f t="shared" si="3"/>
        <v>25.19</v>
      </c>
      <c r="J17" s="1"/>
      <c r="L17" s="41"/>
      <c r="M17" s="42"/>
      <c r="N17" s="42"/>
      <c r="O17" s="42"/>
    </row>
    <row r="18" spans="1:15" ht="14.25">
      <c r="A18">
        <v>63</v>
      </c>
      <c r="B18" s="1">
        <v>1.13</v>
      </c>
      <c r="C18" s="38"/>
      <c r="D18">
        <v>61</v>
      </c>
      <c r="E18">
        <v>3</v>
      </c>
      <c r="F18" s="8" t="str">
        <f t="shared" si="1"/>
        <v>61-3</v>
      </c>
      <c r="G18" s="1">
        <f t="shared" si="0"/>
        <v>25.130000000000003</v>
      </c>
      <c r="H18" s="6">
        <f t="shared" si="2"/>
        <v>-0.05666666666666664</v>
      </c>
      <c r="I18" s="1">
        <f t="shared" si="3"/>
        <v>25.13</v>
      </c>
      <c r="J18" s="1"/>
      <c r="L18" s="41"/>
      <c r="M18" s="42"/>
      <c r="N18" s="42"/>
      <c r="O18" s="42"/>
    </row>
    <row r="19" spans="1:15" ht="14.25">
      <c r="A19">
        <v>64</v>
      </c>
      <c r="B19" s="1">
        <v>1.18</v>
      </c>
      <c r="C19" s="38"/>
      <c r="D19">
        <v>61</v>
      </c>
      <c r="E19">
        <v>4</v>
      </c>
      <c r="F19" s="8" t="str">
        <f t="shared" si="1"/>
        <v>61-4</v>
      </c>
      <c r="G19" s="1">
        <f t="shared" si="0"/>
        <v>25.073333333333338</v>
      </c>
      <c r="H19" s="6">
        <f t="shared" si="2"/>
        <v>-0.05666666666666664</v>
      </c>
      <c r="I19" s="1">
        <f t="shared" si="3"/>
        <v>25.07</v>
      </c>
      <c r="J19" s="1"/>
      <c r="L19" s="41"/>
      <c r="M19" s="42"/>
      <c r="N19" s="42"/>
      <c r="O19" s="42"/>
    </row>
    <row r="20" spans="1:15" ht="14.25">
      <c r="A20">
        <v>65</v>
      </c>
      <c r="B20" s="1">
        <v>1.23</v>
      </c>
      <c r="C20" s="38"/>
      <c r="D20">
        <v>61</v>
      </c>
      <c r="E20">
        <v>5</v>
      </c>
      <c r="F20" s="8" t="str">
        <f t="shared" si="1"/>
        <v>61-5</v>
      </c>
      <c r="G20" s="1">
        <f t="shared" si="0"/>
        <v>25.016666666666673</v>
      </c>
      <c r="H20" s="6">
        <f t="shared" si="2"/>
        <v>-0.05666666666666664</v>
      </c>
      <c r="I20" s="1">
        <f t="shared" si="3"/>
        <v>25.02</v>
      </c>
      <c r="J20" s="1"/>
      <c r="L20" s="41"/>
      <c r="M20" s="42"/>
      <c r="N20" s="42"/>
      <c r="O20" s="42"/>
    </row>
    <row r="21" spans="1:15" ht="14.25">
      <c r="A21">
        <v>66</v>
      </c>
      <c r="B21" s="1">
        <v>1.29</v>
      </c>
      <c r="C21" s="38"/>
      <c r="D21">
        <v>61</v>
      </c>
      <c r="E21">
        <v>6</v>
      </c>
      <c r="F21" s="8" t="str">
        <f t="shared" si="1"/>
        <v>61-6</v>
      </c>
      <c r="G21" s="1">
        <f t="shared" si="0"/>
        <v>24.960000000000008</v>
      </c>
      <c r="H21" s="6">
        <f t="shared" si="2"/>
        <v>-0.05666666666666664</v>
      </c>
      <c r="I21" s="1">
        <f t="shared" si="3"/>
        <v>24.96</v>
      </c>
      <c r="J21" s="1"/>
      <c r="L21" s="41"/>
      <c r="M21" s="42"/>
      <c r="N21" s="42"/>
      <c r="O21" s="42"/>
    </row>
    <row r="22" spans="1:15" ht="14.25">
      <c r="A22">
        <v>67</v>
      </c>
      <c r="B22" s="1">
        <v>1.35</v>
      </c>
      <c r="C22" s="50"/>
      <c r="D22">
        <v>61</v>
      </c>
      <c r="E22">
        <v>7</v>
      </c>
      <c r="F22" s="8" t="str">
        <f t="shared" si="1"/>
        <v>61-7</v>
      </c>
      <c r="G22" s="1">
        <f t="shared" si="0"/>
        <v>24.903333333333343</v>
      </c>
      <c r="H22" s="6">
        <f t="shared" si="2"/>
        <v>-0.05666666666666664</v>
      </c>
      <c r="I22" s="1">
        <f t="shared" si="3"/>
        <v>24.9</v>
      </c>
      <c r="J22" s="1"/>
      <c r="L22" s="41"/>
      <c r="M22" s="42"/>
      <c r="N22" s="42"/>
      <c r="O22" s="42"/>
    </row>
    <row r="23" spans="4:15" ht="14.25">
      <c r="D23">
        <v>61</v>
      </c>
      <c r="E23">
        <v>8</v>
      </c>
      <c r="F23" s="8" t="str">
        <f t="shared" si="1"/>
        <v>61-8</v>
      </c>
      <c r="G23" s="1">
        <f t="shared" si="0"/>
        <v>24.84666666666668</v>
      </c>
      <c r="H23" s="6">
        <f t="shared" si="2"/>
        <v>-0.05666666666666664</v>
      </c>
      <c r="I23" s="1">
        <f t="shared" si="3"/>
        <v>24.85</v>
      </c>
      <c r="J23" s="1"/>
      <c r="L23" s="41"/>
      <c r="M23" s="42"/>
      <c r="N23" s="42"/>
      <c r="O23" s="42"/>
    </row>
    <row r="24" spans="4:15" ht="14.25">
      <c r="D24">
        <v>61</v>
      </c>
      <c r="E24">
        <v>9</v>
      </c>
      <c r="F24" s="8" t="str">
        <f t="shared" si="1"/>
        <v>61-9</v>
      </c>
      <c r="G24" s="1">
        <f t="shared" si="0"/>
        <v>24.790000000000013</v>
      </c>
      <c r="H24" s="6">
        <f t="shared" si="2"/>
        <v>-0.05666666666666664</v>
      </c>
      <c r="I24" s="1">
        <f t="shared" si="3"/>
        <v>24.79</v>
      </c>
      <c r="J24" s="1"/>
      <c r="L24" s="41"/>
      <c r="M24" s="42"/>
      <c r="N24" s="42"/>
      <c r="O24" s="42"/>
    </row>
    <row r="25" spans="4:15" ht="14.25">
      <c r="D25">
        <v>61</v>
      </c>
      <c r="E25">
        <v>10</v>
      </c>
      <c r="F25" s="8" t="str">
        <f t="shared" si="1"/>
        <v>61-10</v>
      </c>
      <c r="G25" s="1">
        <f t="shared" si="0"/>
        <v>24.73333333333335</v>
      </c>
      <c r="H25" s="6">
        <f t="shared" si="2"/>
        <v>-0.05666666666666664</v>
      </c>
      <c r="I25" s="1">
        <f t="shared" si="3"/>
        <v>24.73</v>
      </c>
      <c r="J25" s="1"/>
      <c r="L25" s="41"/>
      <c r="M25" s="42"/>
      <c r="N25" s="42"/>
      <c r="O25" s="42"/>
    </row>
    <row r="26" spans="4:15" ht="14.25">
      <c r="D26">
        <v>61</v>
      </c>
      <c r="E26">
        <v>11</v>
      </c>
      <c r="F26" s="8" t="str">
        <f t="shared" si="1"/>
        <v>61-11</v>
      </c>
      <c r="G26" s="1">
        <f t="shared" si="0"/>
        <v>24.676666666666684</v>
      </c>
      <c r="H26" s="6">
        <f t="shared" si="2"/>
        <v>-0.05666666666666664</v>
      </c>
      <c r="I26" s="1">
        <f t="shared" si="3"/>
        <v>24.68</v>
      </c>
      <c r="J26" s="1"/>
      <c r="L26" s="41"/>
      <c r="M26" s="42"/>
      <c r="N26" s="42"/>
      <c r="O26" s="42"/>
    </row>
    <row r="27" spans="4:15" ht="14.25">
      <c r="D27">
        <v>62</v>
      </c>
      <c r="E27">
        <v>0</v>
      </c>
      <c r="F27" s="8" t="str">
        <f t="shared" si="1"/>
        <v>62-0</v>
      </c>
      <c r="G27" s="1">
        <f t="shared" si="0"/>
        <v>24.62</v>
      </c>
      <c r="H27" s="6">
        <f t="shared" si="2"/>
        <v>-0.05833333333333327</v>
      </c>
      <c r="I27" s="1">
        <f t="shared" si="3"/>
        <v>24.62</v>
      </c>
      <c r="J27" s="1"/>
      <c r="L27" s="41"/>
      <c r="M27" s="42"/>
      <c r="N27" s="42"/>
      <c r="O27" s="42"/>
    </row>
    <row r="28" spans="4:15" ht="14.25">
      <c r="D28">
        <v>62</v>
      </c>
      <c r="E28">
        <v>1</v>
      </c>
      <c r="F28" s="8" t="str">
        <f t="shared" si="1"/>
        <v>62-1</v>
      </c>
      <c r="G28" s="1">
        <f t="shared" si="0"/>
        <v>24.561666666666667</v>
      </c>
      <c r="H28" s="6">
        <f t="shared" si="2"/>
        <v>-0.05833333333333327</v>
      </c>
      <c r="I28" s="1">
        <f t="shared" si="3"/>
        <v>24.56</v>
      </c>
      <c r="J28" s="1"/>
      <c r="L28" s="41"/>
      <c r="M28" s="42"/>
      <c r="N28" s="42"/>
      <c r="O28" s="42"/>
    </row>
    <row r="29" spans="4:15" ht="14.25">
      <c r="D29">
        <v>62</v>
      </c>
      <c r="E29">
        <v>2</v>
      </c>
      <c r="F29" s="8" t="str">
        <f t="shared" si="1"/>
        <v>62-2</v>
      </c>
      <c r="G29" s="1">
        <f t="shared" si="0"/>
        <v>24.503333333333334</v>
      </c>
      <c r="H29" s="6">
        <f t="shared" si="2"/>
        <v>-0.05833333333333327</v>
      </c>
      <c r="I29" s="1">
        <f t="shared" si="3"/>
        <v>24.5</v>
      </c>
      <c r="J29" s="1"/>
      <c r="L29" s="41"/>
      <c r="M29" s="42"/>
      <c r="N29" s="42"/>
      <c r="O29" s="42"/>
    </row>
    <row r="30" spans="4:15" ht="14.25">
      <c r="D30">
        <v>62</v>
      </c>
      <c r="E30">
        <v>3</v>
      </c>
      <c r="F30" s="8" t="str">
        <f t="shared" si="1"/>
        <v>62-3</v>
      </c>
      <c r="G30" s="1">
        <f t="shared" si="0"/>
        <v>24.445</v>
      </c>
      <c r="H30" s="6">
        <f t="shared" si="2"/>
        <v>-0.05833333333333327</v>
      </c>
      <c r="I30" s="1">
        <f t="shared" si="3"/>
        <v>24.45</v>
      </c>
      <c r="J30" s="1"/>
      <c r="L30" s="41"/>
      <c r="M30" s="42"/>
      <c r="N30" s="42"/>
      <c r="O30" s="42"/>
    </row>
    <row r="31" spans="4:15" ht="14.25">
      <c r="D31">
        <v>62</v>
      </c>
      <c r="E31">
        <v>4</v>
      </c>
      <c r="F31" s="8" t="str">
        <f t="shared" si="1"/>
        <v>62-4</v>
      </c>
      <c r="G31" s="1">
        <f t="shared" si="0"/>
        <v>24.386666666666667</v>
      </c>
      <c r="H31" s="6">
        <f t="shared" si="2"/>
        <v>-0.05833333333333327</v>
      </c>
      <c r="I31" s="1">
        <f t="shared" si="3"/>
        <v>24.39</v>
      </c>
      <c r="J31" s="1"/>
      <c r="L31" s="41"/>
      <c r="M31" s="42"/>
      <c r="N31" s="42"/>
      <c r="O31" s="42"/>
    </row>
    <row r="32" spans="4:15" ht="14.25">
      <c r="D32">
        <v>62</v>
      </c>
      <c r="E32">
        <v>5</v>
      </c>
      <c r="F32" s="8" t="str">
        <f t="shared" si="1"/>
        <v>62-5</v>
      </c>
      <c r="G32" s="1">
        <f t="shared" si="0"/>
        <v>24.328333333333333</v>
      </c>
      <c r="H32" s="6">
        <f t="shared" si="2"/>
        <v>-0.05833333333333327</v>
      </c>
      <c r="I32" s="1">
        <f t="shared" si="3"/>
        <v>24.33</v>
      </c>
      <c r="J32" s="1"/>
      <c r="L32" s="41"/>
      <c r="M32" s="42"/>
      <c r="N32" s="42"/>
      <c r="O32" s="42"/>
    </row>
    <row r="33" spans="4:15" ht="14.25">
      <c r="D33">
        <v>62</v>
      </c>
      <c r="E33">
        <v>6</v>
      </c>
      <c r="F33" s="8" t="str">
        <f t="shared" si="1"/>
        <v>62-6</v>
      </c>
      <c r="G33" s="1">
        <f t="shared" si="0"/>
        <v>24.27</v>
      </c>
      <c r="H33" s="6">
        <f t="shared" si="2"/>
        <v>-0.05833333333333327</v>
      </c>
      <c r="I33" s="1">
        <f t="shared" si="3"/>
        <v>24.27</v>
      </c>
      <c r="J33" s="1"/>
      <c r="L33" s="41"/>
      <c r="M33" s="42"/>
      <c r="N33" s="42"/>
      <c r="O33" s="42"/>
    </row>
    <row r="34" spans="4:15" ht="14.25">
      <c r="D34">
        <v>62</v>
      </c>
      <c r="E34">
        <v>7</v>
      </c>
      <c r="F34" s="8" t="str">
        <f t="shared" si="1"/>
        <v>62-7</v>
      </c>
      <c r="G34" s="1">
        <f t="shared" si="0"/>
        <v>24.211666666666666</v>
      </c>
      <c r="H34" s="6">
        <f t="shared" si="2"/>
        <v>-0.05833333333333327</v>
      </c>
      <c r="I34" s="1">
        <f t="shared" si="3"/>
        <v>24.21</v>
      </c>
      <c r="J34" s="1"/>
      <c r="L34" s="41"/>
      <c r="M34" s="42"/>
      <c r="N34" s="42"/>
      <c r="O34" s="42"/>
    </row>
    <row r="35" spans="4:15" ht="14.25">
      <c r="D35">
        <v>62</v>
      </c>
      <c r="E35">
        <v>8</v>
      </c>
      <c r="F35" s="8" t="str">
        <f t="shared" si="1"/>
        <v>62-8</v>
      </c>
      <c r="G35" s="1">
        <f aca="true" t="shared" si="4" ref="G35:G66">IF(E35=0,VLOOKUP(D35,TableAge,2,FALSE),G34+H35)</f>
        <v>24.153333333333332</v>
      </c>
      <c r="H35" s="6">
        <f t="shared" si="2"/>
        <v>-0.05833333333333327</v>
      </c>
      <c r="I35" s="1">
        <f t="shared" si="3"/>
        <v>24.15</v>
      </c>
      <c r="J35" s="1"/>
      <c r="L35" s="41"/>
      <c r="M35" s="42"/>
      <c r="N35" s="42"/>
      <c r="O35" s="42"/>
    </row>
    <row r="36" spans="4:15" ht="14.25">
      <c r="D36">
        <v>62</v>
      </c>
      <c r="E36">
        <v>9</v>
      </c>
      <c r="F36" s="8" t="str">
        <f t="shared" si="1"/>
        <v>62-9</v>
      </c>
      <c r="G36" s="1">
        <f t="shared" si="4"/>
        <v>24.095</v>
      </c>
      <c r="H36" s="6">
        <f t="shared" si="2"/>
        <v>-0.05833333333333327</v>
      </c>
      <c r="I36" s="1">
        <f t="shared" si="3"/>
        <v>24.1</v>
      </c>
      <c r="J36" s="1"/>
      <c r="L36" s="41"/>
      <c r="M36" s="42"/>
      <c r="N36" s="42"/>
      <c r="O36" s="42"/>
    </row>
    <row r="37" spans="4:15" ht="14.25">
      <c r="D37">
        <v>62</v>
      </c>
      <c r="E37">
        <v>10</v>
      </c>
      <c r="F37" s="8" t="str">
        <f t="shared" si="1"/>
        <v>62-10</v>
      </c>
      <c r="G37" s="1">
        <f t="shared" si="4"/>
        <v>24.036666666666665</v>
      </c>
      <c r="H37" s="6">
        <f t="shared" si="2"/>
        <v>-0.05833333333333327</v>
      </c>
      <c r="I37" s="1">
        <f t="shared" si="3"/>
        <v>24.04</v>
      </c>
      <c r="J37" s="1"/>
      <c r="L37" s="41"/>
      <c r="M37" s="42"/>
      <c r="N37" s="42"/>
      <c r="O37" s="42"/>
    </row>
    <row r="38" spans="4:15" ht="14.25">
      <c r="D38">
        <v>62</v>
      </c>
      <c r="E38">
        <v>11</v>
      </c>
      <c r="F38" s="8" t="str">
        <f t="shared" si="1"/>
        <v>62-11</v>
      </c>
      <c r="G38" s="1">
        <f t="shared" si="4"/>
        <v>23.97833333333333</v>
      </c>
      <c r="H38" s="6">
        <f t="shared" si="2"/>
        <v>-0.05833333333333327</v>
      </c>
      <c r="I38" s="1">
        <f t="shared" si="3"/>
        <v>23.98</v>
      </c>
      <c r="J38" s="1"/>
      <c r="L38" s="41"/>
      <c r="M38" s="42"/>
      <c r="N38" s="42"/>
      <c r="O38" s="42"/>
    </row>
    <row r="39" spans="4:15" ht="14.25">
      <c r="D39">
        <v>63</v>
      </c>
      <c r="E39">
        <v>0</v>
      </c>
      <c r="F39" s="8" t="str">
        <f t="shared" si="1"/>
        <v>63-0</v>
      </c>
      <c r="G39" s="1">
        <f t="shared" si="4"/>
        <v>23.92</v>
      </c>
      <c r="H39" s="6">
        <f t="shared" si="2"/>
        <v>-0.05833333333333357</v>
      </c>
      <c r="I39" s="1">
        <f t="shared" si="3"/>
        <v>23.92</v>
      </c>
      <c r="J39" s="1"/>
      <c r="L39" s="41"/>
      <c r="M39" s="42"/>
      <c r="N39" s="42"/>
      <c r="O39" s="42"/>
    </row>
    <row r="40" spans="4:15" ht="14.25">
      <c r="D40">
        <v>63</v>
      </c>
      <c r="E40">
        <v>1</v>
      </c>
      <c r="F40" s="8" t="str">
        <f t="shared" si="1"/>
        <v>63-1</v>
      </c>
      <c r="G40" s="1">
        <f t="shared" si="4"/>
        <v>23.861666666666668</v>
      </c>
      <c r="H40" s="6">
        <f t="shared" si="2"/>
        <v>-0.05833333333333357</v>
      </c>
      <c r="I40" s="1">
        <f t="shared" si="3"/>
        <v>23.86</v>
      </c>
      <c r="J40" s="1"/>
      <c r="L40" s="41"/>
      <c r="M40" s="42"/>
      <c r="N40" s="42"/>
      <c r="O40" s="42"/>
    </row>
    <row r="41" spans="4:15" ht="14.25">
      <c r="D41">
        <v>63</v>
      </c>
      <c r="E41">
        <v>2</v>
      </c>
      <c r="F41" s="8" t="str">
        <f t="shared" si="1"/>
        <v>63-2</v>
      </c>
      <c r="G41" s="1">
        <f t="shared" si="4"/>
        <v>23.803333333333335</v>
      </c>
      <c r="H41" s="6">
        <f t="shared" si="2"/>
        <v>-0.05833333333333357</v>
      </c>
      <c r="I41" s="1">
        <f t="shared" si="3"/>
        <v>23.8</v>
      </c>
      <c r="J41" s="1"/>
      <c r="L41" s="41"/>
      <c r="M41" s="42"/>
      <c r="N41" s="42"/>
      <c r="O41" s="42"/>
    </row>
    <row r="42" spans="4:15" ht="14.25">
      <c r="D42">
        <v>63</v>
      </c>
      <c r="E42">
        <v>3</v>
      </c>
      <c r="F42" s="8" t="str">
        <f t="shared" si="1"/>
        <v>63-3</v>
      </c>
      <c r="G42" s="1">
        <f t="shared" si="4"/>
        <v>23.745</v>
      </c>
      <c r="H42" s="6">
        <f t="shared" si="2"/>
        <v>-0.05833333333333357</v>
      </c>
      <c r="I42" s="1">
        <f t="shared" si="3"/>
        <v>23.75</v>
      </c>
      <c r="J42" s="1"/>
      <c r="L42" s="41"/>
      <c r="M42" s="42"/>
      <c r="N42" s="42"/>
      <c r="O42" s="42"/>
    </row>
    <row r="43" spans="4:15" ht="14.25">
      <c r="D43">
        <v>63</v>
      </c>
      <c r="E43">
        <v>4</v>
      </c>
      <c r="F43" s="8" t="str">
        <f t="shared" si="1"/>
        <v>63-4</v>
      </c>
      <c r="G43" s="1">
        <f t="shared" si="4"/>
        <v>23.686666666666667</v>
      </c>
      <c r="H43" s="6">
        <f t="shared" si="2"/>
        <v>-0.05833333333333357</v>
      </c>
      <c r="I43" s="1">
        <f t="shared" si="3"/>
        <v>23.69</v>
      </c>
      <c r="J43" s="1"/>
      <c r="L43" s="41"/>
      <c r="M43" s="42"/>
      <c r="N43" s="42"/>
      <c r="O43" s="42"/>
    </row>
    <row r="44" spans="4:15" ht="14.25">
      <c r="D44">
        <v>63</v>
      </c>
      <c r="E44">
        <v>5</v>
      </c>
      <c r="F44" s="8" t="str">
        <f t="shared" si="1"/>
        <v>63-5</v>
      </c>
      <c r="G44" s="1">
        <f t="shared" si="4"/>
        <v>23.628333333333334</v>
      </c>
      <c r="H44" s="6">
        <f t="shared" si="2"/>
        <v>-0.05833333333333357</v>
      </c>
      <c r="I44" s="1">
        <f t="shared" si="3"/>
        <v>23.63</v>
      </c>
      <c r="J44" s="1"/>
      <c r="L44" s="41"/>
      <c r="M44" s="42"/>
      <c r="N44" s="42"/>
      <c r="O44" s="42"/>
    </row>
    <row r="45" spans="4:15" ht="14.25">
      <c r="D45">
        <v>63</v>
      </c>
      <c r="E45">
        <v>6</v>
      </c>
      <c r="F45" s="8" t="str">
        <f t="shared" si="1"/>
        <v>63-6</v>
      </c>
      <c r="G45" s="1">
        <f t="shared" si="4"/>
        <v>23.57</v>
      </c>
      <c r="H45" s="6">
        <f t="shared" si="2"/>
        <v>-0.05833333333333357</v>
      </c>
      <c r="I45" s="1">
        <f t="shared" si="3"/>
        <v>23.57</v>
      </c>
      <c r="J45" s="1"/>
      <c r="L45" s="41"/>
      <c r="M45" s="42"/>
      <c r="N45" s="42"/>
      <c r="O45" s="42"/>
    </row>
    <row r="46" spans="4:15" ht="14.25">
      <c r="D46">
        <v>63</v>
      </c>
      <c r="E46">
        <v>7</v>
      </c>
      <c r="F46" s="8" t="str">
        <f t="shared" si="1"/>
        <v>63-7</v>
      </c>
      <c r="G46" s="1">
        <f t="shared" si="4"/>
        <v>23.511666666666667</v>
      </c>
      <c r="H46" s="6">
        <f t="shared" si="2"/>
        <v>-0.05833333333333357</v>
      </c>
      <c r="I46" s="1">
        <f t="shared" si="3"/>
        <v>23.51</v>
      </c>
      <c r="J46" s="1"/>
      <c r="L46" s="41"/>
      <c r="M46" s="42"/>
      <c r="N46" s="42"/>
      <c r="O46" s="42"/>
    </row>
    <row r="47" spans="4:15" ht="14.25">
      <c r="D47">
        <v>63</v>
      </c>
      <c r="E47">
        <v>8</v>
      </c>
      <c r="F47" s="8" t="str">
        <f t="shared" si="1"/>
        <v>63-8</v>
      </c>
      <c r="G47" s="1">
        <f t="shared" si="4"/>
        <v>23.453333333333333</v>
      </c>
      <c r="H47" s="6">
        <f t="shared" si="2"/>
        <v>-0.05833333333333357</v>
      </c>
      <c r="I47" s="1">
        <f t="shared" si="3"/>
        <v>23.45</v>
      </c>
      <c r="J47" s="1"/>
      <c r="L47" s="41"/>
      <c r="M47" s="42"/>
      <c r="N47" s="42"/>
      <c r="O47" s="42"/>
    </row>
    <row r="48" spans="4:15" ht="14.25">
      <c r="D48">
        <v>63</v>
      </c>
      <c r="E48">
        <v>9</v>
      </c>
      <c r="F48" s="8" t="str">
        <f t="shared" si="1"/>
        <v>63-9</v>
      </c>
      <c r="G48" s="1">
        <f t="shared" si="4"/>
        <v>23.395</v>
      </c>
      <c r="H48" s="6">
        <f t="shared" si="2"/>
        <v>-0.05833333333333357</v>
      </c>
      <c r="I48" s="1">
        <f t="shared" si="3"/>
        <v>23.4</v>
      </c>
      <c r="J48" s="1"/>
      <c r="L48" s="41"/>
      <c r="M48" s="42"/>
      <c r="N48" s="42"/>
      <c r="O48" s="42"/>
    </row>
    <row r="49" spans="4:15" ht="14.25">
      <c r="D49">
        <v>63</v>
      </c>
      <c r="E49">
        <v>10</v>
      </c>
      <c r="F49" s="8" t="str">
        <f t="shared" si="1"/>
        <v>63-10</v>
      </c>
      <c r="G49" s="1">
        <f t="shared" si="4"/>
        <v>23.336666666666666</v>
      </c>
      <c r="H49" s="6">
        <f t="shared" si="2"/>
        <v>-0.05833333333333357</v>
      </c>
      <c r="I49" s="1">
        <f t="shared" si="3"/>
        <v>23.34</v>
      </c>
      <c r="J49" s="1"/>
      <c r="L49" s="41"/>
      <c r="M49" s="42"/>
      <c r="N49" s="42"/>
      <c r="O49" s="42"/>
    </row>
    <row r="50" spans="4:15" ht="14.25">
      <c r="D50">
        <v>63</v>
      </c>
      <c r="E50">
        <v>11</v>
      </c>
      <c r="F50" s="8" t="str">
        <f t="shared" si="1"/>
        <v>63-11</v>
      </c>
      <c r="G50" s="1">
        <f t="shared" si="4"/>
        <v>23.278333333333332</v>
      </c>
      <c r="H50" s="6">
        <f t="shared" si="2"/>
        <v>-0.05833333333333357</v>
      </c>
      <c r="I50" s="1">
        <f t="shared" si="3"/>
        <v>23.28</v>
      </c>
      <c r="J50" s="1"/>
      <c r="L50" s="41"/>
      <c r="M50" s="42"/>
      <c r="N50" s="42"/>
      <c r="O50" s="42"/>
    </row>
    <row r="51" spans="4:15" ht="14.25">
      <c r="D51">
        <v>64</v>
      </c>
      <c r="E51">
        <v>0</v>
      </c>
      <c r="F51" s="8" t="str">
        <f t="shared" si="1"/>
        <v>64-0</v>
      </c>
      <c r="G51" s="1">
        <f t="shared" si="4"/>
        <v>23.22</v>
      </c>
      <c r="H51" s="6">
        <f t="shared" si="2"/>
        <v>-0.059166666666666444</v>
      </c>
      <c r="I51" s="1">
        <f t="shared" si="3"/>
        <v>23.22</v>
      </c>
      <c r="J51" s="1"/>
      <c r="L51" s="41"/>
      <c r="M51" s="42"/>
      <c r="N51" s="42"/>
      <c r="O51" s="42"/>
    </row>
    <row r="52" spans="4:15" ht="14.25">
      <c r="D52">
        <v>64</v>
      </c>
      <c r="E52">
        <v>1</v>
      </c>
      <c r="F52" s="8" t="str">
        <f t="shared" si="1"/>
        <v>64-1</v>
      </c>
      <c r="G52" s="1">
        <f t="shared" si="4"/>
        <v>23.160833333333333</v>
      </c>
      <c r="H52" s="6">
        <f t="shared" si="2"/>
        <v>-0.059166666666666444</v>
      </c>
      <c r="I52" s="1">
        <f t="shared" si="3"/>
        <v>23.16</v>
      </c>
      <c r="J52" s="1"/>
      <c r="L52" s="41"/>
      <c r="M52" s="42"/>
      <c r="N52" s="42"/>
      <c r="O52" s="42"/>
    </row>
    <row r="53" spans="4:15" ht="14.25">
      <c r="D53">
        <v>64</v>
      </c>
      <c r="E53">
        <v>2</v>
      </c>
      <c r="F53" s="8" t="str">
        <f t="shared" si="1"/>
        <v>64-2</v>
      </c>
      <c r="G53" s="1">
        <f t="shared" si="4"/>
        <v>23.101666666666667</v>
      </c>
      <c r="H53" s="6">
        <f t="shared" si="2"/>
        <v>-0.059166666666666444</v>
      </c>
      <c r="I53" s="1">
        <f t="shared" si="3"/>
        <v>23.1</v>
      </c>
      <c r="J53" s="1"/>
      <c r="L53" s="41"/>
      <c r="M53" s="42"/>
      <c r="N53" s="42"/>
      <c r="O53" s="42"/>
    </row>
    <row r="54" spans="4:15" ht="14.25">
      <c r="D54">
        <v>64</v>
      </c>
      <c r="E54">
        <v>3</v>
      </c>
      <c r="F54" s="8" t="str">
        <f t="shared" si="1"/>
        <v>64-3</v>
      </c>
      <c r="G54" s="1">
        <f t="shared" si="4"/>
        <v>23.0425</v>
      </c>
      <c r="H54" s="6">
        <f t="shared" si="2"/>
        <v>-0.059166666666666444</v>
      </c>
      <c r="I54" s="1">
        <f t="shared" si="3"/>
        <v>23.04</v>
      </c>
      <c r="J54" s="1"/>
      <c r="L54" s="41"/>
      <c r="M54" s="42"/>
      <c r="N54" s="42"/>
      <c r="O54" s="42"/>
    </row>
    <row r="55" spans="4:15" ht="14.25">
      <c r="D55">
        <v>64</v>
      </c>
      <c r="E55">
        <v>4</v>
      </c>
      <c r="F55" s="8" t="str">
        <f t="shared" si="1"/>
        <v>64-4</v>
      </c>
      <c r="G55" s="1">
        <f t="shared" si="4"/>
        <v>22.983333333333334</v>
      </c>
      <c r="H55" s="6">
        <f t="shared" si="2"/>
        <v>-0.059166666666666444</v>
      </c>
      <c r="I55" s="1">
        <f t="shared" si="3"/>
        <v>22.98</v>
      </c>
      <c r="J55" s="1"/>
      <c r="L55" s="41"/>
      <c r="M55" s="42"/>
      <c r="N55" s="42"/>
      <c r="O55" s="42"/>
    </row>
    <row r="56" spans="4:15" ht="14.25">
      <c r="D56">
        <v>64</v>
      </c>
      <c r="E56">
        <v>5</v>
      </c>
      <c r="F56" s="8" t="str">
        <f t="shared" si="1"/>
        <v>64-5</v>
      </c>
      <c r="G56" s="1">
        <f t="shared" si="4"/>
        <v>22.924166666666668</v>
      </c>
      <c r="H56" s="6">
        <f t="shared" si="2"/>
        <v>-0.059166666666666444</v>
      </c>
      <c r="I56" s="1">
        <f t="shared" si="3"/>
        <v>22.92</v>
      </c>
      <c r="J56" s="1"/>
      <c r="L56" s="41"/>
      <c r="M56" s="42"/>
      <c r="N56" s="42"/>
      <c r="O56" s="42"/>
    </row>
    <row r="57" spans="4:15" ht="14.25">
      <c r="D57">
        <v>64</v>
      </c>
      <c r="E57">
        <v>6</v>
      </c>
      <c r="F57" s="8" t="str">
        <f t="shared" si="1"/>
        <v>64-6</v>
      </c>
      <c r="G57" s="1">
        <f t="shared" si="4"/>
        <v>22.865000000000002</v>
      </c>
      <c r="H57" s="6">
        <f t="shared" si="2"/>
        <v>-0.059166666666666444</v>
      </c>
      <c r="I57" s="1">
        <f t="shared" si="3"/>
        <v>22.87</v>
      </c>
      <c r="J57" s="1"/>
      <c r="L57" s="41"/>
      <c r="M57" s="42"/>
      <c r="N57" s="42"/>
      <c r="O57" s="42"/>
    </row>
    <row r="58" spans="4:15" ht="14.25">
      <c r="D58">
        <v>64</v>
      </c>
      <c r="E58">
        <v>7</v>
      </c>
      <c r="F58" s="8" t="str">
        <f t="shared" si="1"/>
        <v>64-7</v>
      </c>
      <c r="G58" s="1">
        <f t="shared" si="4"/>
        <v>22.805833333333336</v>
      </c>
      <c r="H58" s="6">
        <f t="shared" si="2"/>
        <v>-0.059166666666666444</v>
      </c>
      <c r="I58" s="1">
        <f t="shared" si="3"/>
        <v>22.81</v>
      </c>
      <c r="J58" s="1"/>
      <c r="L58" s="41"/>
      <c r="M58" s="42"/>
      <c r="N58" s="42"/>
      <c r="O58" s="42"/>
    </row>
    <row r="59" spans="4:15" ht="14.25">
      <c r="D59">
        <v>64</v>
      </c>
      <c r="E59">
        <v>8</v>
      </c>
      <c r="F59" s="8" t="str">
        <f t="shared" si="1"/>
        <v>64-8</v>
      </c>
      <c r="G59" s="1">
        <f t="shared" si="4"/>
        <v>22.74666666666667</v>
      </c>
      <c r="H59" s="6">
        <f t="shared" si="2"/>
        <v>-0.059166666666666444</v>
      </c>
      <c r="I59" s="1">
        <f t="shared" si="3"/>
        <v>22.75</v>
      </c>
      <c r="J59" s="1"/>
      <c r="L59" s="41"/>
      <c r="M59" s="42"/>
      <c r="N59" s="42"/>
      <c r="O59" s="42"/>
    </row>
    <row r="60" spans="4:15" ht="14.25">
      <c r="D60">
        <v>64</v>
      </c>
      <c r="E60">
        <v>9</v>
      </c>
      <c r="F60" s="8" t="str">
        <f t="shared" si="1"/>
        <v>64-9</v>
      </c>
      <c r="G60" s="1">
        <f t="shared" si="4"/>
        <v>22.687500000000004</v>
      </c>
      <c r="H60" s="6">
        <f t="shared" si="2"/>
        <v>-0.059166666666666444</v>
      </c>
      <c r="I60" s="1">
        <f t="shared" si="3"/>
        <v>22.69</v>
      </c>
      <c r="J60" s="1"/>
      <c r="L60" s="41"/>
      <c r="M60" s="42"/>
      <c r="N60" s="42"/>
      <c r="O60" s="42"/>
    </row>
    <row r="61" spans="4:15" ht="14.25">
      <c r="D61">
        <v>64</v>
      </c>
      <c r="E61">
        <v>10</v>
      </c>
      <c r="F61" s="8" t="str">
        <f t="shared" si="1"/>
        <v>64-10</v>
      </c>
      <c r="G61" s="1">
        <f t="shared" si="4"/>
        <v>22.628333333333337</v>
      </c>
      <c r="H61" s="6">
        <f t="shared" si="2"/>
        <v>-0.059166666666666444</v>
      </c>
      <c r="I61" s="1">
        <f t="shared" si="3"/>
        <v>22.63</v>
      </c>
      <c r="J61" s="1"/>
      <c r="L61" s="41"/>
      <c r="M61" s="42"/>
      <c r="N61" s="42"/>
      <c r="O61" s="42"/>
    </row>
    <row r="62" spans="4:15" ht="14.25">
      <c r="D62">
        <v>64</v>
      </c>
      <c r="E62">
        <v>11</v>
      </c>
      <c r="F62" s="8" t="str">
        <f t="shared" si="1"/>
        <v>64-11</v>
      </c>
      <c r="G62" s="1">
        <f t="shared" si="4"/>
        <v>22.56916666666667</v>
      </c>
      <c r="H62" s="6">
        <f t="shared" si="2"/>
        <v>-0.059166666666666444</v>
      </c>
      <c r="I62" s="1">
        <f t="shared" si="3"/>
        <v>22.57</v>
      </c>
      <c r="J62" s="1"/>
      <c r="L62" s="41"/>
      <c r="M62" s="42"/>
      <c r="N62" s="42"/>
      <c r="O62" s="42"/>
    </row>
    <row r="63" spans="4:15" ht="14.25">
      <c r="D63">
        <v>65</v>
      </c>
      <c r="E63">
        <v>0</v>
      </c>
      <c r="F63" s="8" t="str">
        <f t="shared" si="1"/>
        <v>65-0</v>
      </c>
      <c r="G63" s="1">
        <f t="shared" si="4"/>
        <v>22.51</v>
      </c>
      <c r="H63" s="6">
        <f t="shared" si="2"/>
        <v>-0.059166666666666735</v>
      </c>
      <c r="I63" s="1">
        <f t="shared" si="3"/>
        <v>22.51</v>
      </c>
      <c r="J63" s="1"/>
      <c r="L63" s="41"/>
      <c r="M63" s="42"/>
      <c r="N63" s="42"/>
      <c r="O63" s="42"/>
    </row>
    <row r="64" spans="4:15" ht="14.25">
      <c r="D64">
        <v>65</v>
      </c>
      <c r="E64">
        <v>1</v>
      </c>
      <c r="F64" s="8" t="str">
        <f t="shared" si="1"/>
        <v>65-1</v>
      </c>
      <c r="G64" s="1">
        <f t="shared" si="4"/>
        <v>22.450833333333335</v>
      </c>
      <c r="H64" s="6">
        <f t="shared" si="2"/>
        <v>-0.059166666666666735</v>
      </c>
      <c r="I64" s="1">
        <f t="shared" si="3"/>
        <v>22.45</v>
      </c>
      <c r="J64" s="1"/>
      <c r="L64" s="41"/>
      <c r="M64" s="42"/>
      <c r="N64" s="42"/>
      <c r="O64" s="42"/>
    </row>
    <row r="65" spans="4:15" ht="14.25">
      <c r="D65">
        <v>65</v>
      </c>
      <c r="E65">
        <v>2</v>
      </c>
      <c r="F65" s="8" t="str">
        <f t="shared" si="1"/>
        <v>65-2</v>
      </c>
      <c r="G65" s="1">
        <f t="shared" si="4"/>
        <v>22.39166666666667</v>
      </c>
      <c r="H65" s="6">
        <f t="shared" si="2"/>
        <v>-0.059166666666666735</v>
      </c>
      <c r="I65" s="1">
        <f t="shared" si="3"/>
        <v>22.39</v>
      </c>
      <c r="J65" s="1"/>
      <c r="L65" s="41"/>
      <c r="M65" s="42"/>
      <c r="N65" s="42"/>
      <c r="O65" s="42"/>
    </row>
    <row r="66" spans="4:15" ht="14.25">
      <c r="D66">
        <v>65</v>
      </c>
      <c r="E66">
        <v>3</v>
      </c>
      <c r="F66" s="8" t="str">
        <f t="shared" si="1"/>
        <v>65-3</v>
      </c>
      <c r="G66" s="1">
        <f t="shared" si="4"/>
        <v>22.332500000000003</v>
      </c>
      <c r="H66" s="6">
        <f t="shared" si="2"/>
        <v>-0.059166666666666735</v>
      </c>
      <c r="I66" s="1">
        <f t="shared" si="3"/>
        <v>22.33</v>
      </c>
      <c r="J66" s="1"/>
      <c r="L66" s="41"/>
      <c r="M66" s="42"/>
      <c r="N66" s="42"/>
      <c r="O66" s="42"/>
    </row>
    <row r="67" spans="4:15" ht="14.25">
      <c r="D67">
        <v>65</v>
      </c>
      <c r="E67">
        <v>4</v>
      </c>
      <c r="F67" s="8" t="str">
        <f t="shared" si="1"/>
        <v>65-4</v>
      </c>
      <c r="G67" s="1">
        <f aca="true" t="shared" si="5" ref="G67:G98">IF(E67=0,VLOOKUP(D67,TableAge,2,FALSE),G66+H67)</f>
        <v>22.273333333333337</v>
      </c>
      <c r="H67" s="6">
        <f t="shared" si="2"/>
        <v>-0.059166666666666735</v>
      </c>
      <c r="I67" s="1">
        <f t="shared" si="3"/>
        <v>22.27</v>
      </c>
      <c r="J67" s="1"/>
      <c r="L67" s="41"/>
      <c r="M67" s="42"/>
      <c r="N67" s="42"/>
      <c r="O67" s="42"/>
    </row>
    <row r="68" spans="4:15" ht="14.25">
      <c r="D68">
        <v>65</v>
      </c>
      <c r="E68">
        <v>5</v>
      </c>
      <c r="F68" s="8" t="str">
        <f aca="true" t="shared" si="6" ref="F68:F99">D68&amp;"-"&amp;E68</f>
        <v>65-5</v>
      </c>
      <c r="G68" s="1">
        <f t="shared" si="5"/>
        <v>22.21416666666667</v>
      </c>
      <c r="H68" s="6">
        <f aca="true" t="shared" si="7" ref="H68:H98">IF(E68=0,(G80-G68)/12,H67)</f>
        <v>-0.059166666666666735</v>
      </c>
      <c r="I68" s="1">
        <f aca="true" t="shared" si="8" ref="I68:I99">ROUND(G68,2)</f>
        <v>22.21</v>
      </c>
      <c r="J68" s="1"/>
      <c r="L68" s="41"/>
      <c r="M68" s="42"/>
      <c r="N68" s="42"/>
      <c r="O68" s="42"/>
    </row>
    <row r="69" spans="4:15" ht="14.25">
      <c r="D69">
        <v>65</v>
      </c>
      <c r="E69">
        <v>6</v>
      </c>
      <c r="F69" s="8" t="str">
        <f t="shared" si="6"/>
        <v>65-6</v>
      </c>
      <c r="G69" s="1">
        <f t="shared" si="5"/>
        <v>22.155000000000005</v>
      </c>
      <c r="H69" s="6">
        <f t="shared" si="7"/>
        <v>-0.059166666666666735</v>
      </c>
      <c r="I69" s="1">
        <f t="shared" si="8"/>
        <v>22.16</v>
      </c>
      <c r="J69" s="1"/>
      <c r="L69" s="41"/>
      <c r="M69" s="42"/>
      <c r="N69" s="42"/>
      <c r="O69" s="42"/>
    </row>
    <row r="70" spans="4:15" ht="14.25">
      <c r="D70">
        <v>65</v>
      </c>
      <c r="E70">
        <v>7</v>
      </c>
      <c r="F70" s="8" t="str">
        <f t="shared" si="6"/>
        <v>65-7</v>
      </c>
      <c r="G70" s="1">
        <f t="shared" si="5"/>
        <v>22.09583333333334</v>
      </c>
      <c r="H70" s="6">
        <f t="shared" si="7"/>
        <v>-0.059166666666666735</v>
      </c>
      <c r="I70" s="1">
        <f t="shared" si="8"/>
        <v>22.1</v>
      </c>
      <c r="J70" s="1"/>
      <c r="L70" s="41"/>
      <c r="M70" s="42"/>
      <c r="N70" s="42"/>
      <c r="O70" s="42"/>
    </row>
    <row r="71" spans="4:15" ht="14.25">
      <c r="D71">
        <v>65</v>
      </c>
      <c r="E71">
        <v>8</v>
      </c>
      <c r="F71" s="8" t="str">
        <f t="shared" si="6"/>
        <v>65-8</v>
      </c>
      <c r="G71" s="1">
        <f t="shared" si="5"/>
        <v>22.036666666666672</v>
      </c>
      <c r="H71" s="6">
        <f t="shared" si="7"/>
        <v>-0.059166666666666735</v>
      </c>
      <c r="I71" s="1">
        <f t="shared" si="8"/>
        <v>22.04</v>
      </c>
      <c r="J71" s="1"/>
      <c r="L71" s="41"/>
      <c r="M71" s="42"/>
      <c r="N71" s="42"/>
      <c r="O71" s="42"/>
    </row>
    <row r="72" spans="4:15" ht="14.25">
      <c r="D72">
        <v>65</v>
      </c>
      <c r="E72">
        <v>9</v>
      </c>
      <c r="F72" s="8" t="str">
        <f t="shared" si="6"/>
        <v>65-9</v>
      </c>
      <c r="G72" s="1">
        <f t="shared" si="5"/>
        <v>21.977500000000006</v>
      </c>
      <c r="H72" s="6">
        <f t="shared" si="7"/>
        <v>-0.059166666666666735</v>
      </c>
      <c r="I72" s="1">
        <f t="shared" si="8"/>
        <v>21.98</v>
      </c>
      <c r="J72" s="1"/>
      <c r="L72" s="41"/>
      <c r="M72" s="42"/>
      <c r="N72" s="42"/>
      <c r="O72" s="42"/>
    </row>
    <row r="73" spans="4:15" ht="14.25">
      <c r="D73">
        <v>65</v>
      </c>
      <c r="E73">
        <v>10</v>
      </c>
      <c r="F73" s="8" t="str">
        <f t="shared" si="6"/>
        <v>65-10</v>
      </c>
      <c r="G73" s="1">
        <f t="shared" si="5"/>
        <v>21.91833333333334</v>
      </c>
      <c r="H73" s="6">
        <f t="shared" si="7"/>
        <v>-0.059166666666666735</v>
      </c>
      <c r="I73" s="1">
        <f t="shared" si="8"/>
        <v>21.92</v>
      </c>
      <c r="J73" s="1"/>
      <c r="L73" s="41"/>
      <c r="M73" s="42"/>
      <c r="N73" s="42"/>
      <c r="O73" s="42"/>
    </row>
    <row r="74" spans="4:15" ht="14.25">
      <c r="D74">
        <v>65</v>
      </c>
      <c r="E74">
        <v>11</v>
      </c>
      <c r="F74" s="8" t="str">
        <f t="shared" si="6"/>
        <v>65-11</v>
      </c>
      <c r="G74" s="1">
        <f t="shared" si="5"/>
        <v>21.859166666666674</v>
      </c>
      <c r="H74" s="6">
        <f t="shared" si="7"/>
        <v>-0.059166666666666735</v>
      </c>
      <c r="I74" s="1">
        <f t="shared" si="8"/>
        <v>21.86</v>
      </c>
      <c r="J74" s="1"/>
      <c r="L74" s="41"/>
      <c r="M74" s="42"/>
      <c r="N74" s="42"/>
      <c r="O74" s="42"/>
    </row>
    <row r="75" spans="4:15" ht="14.25">
      <c r="D75">
        <v>66</v>
      </c>
      <c r="E75">
        <v>0</v>
      </c>
      <c r="F75" s="8" t="str">
        <f t="shared" si="6"/>
        <v>66-0</v>
      </c>
      <c r="G75" s="1">
        <f t="shared" si="5"/>
        <v>21.8</v>
      </c>
      <c r="H75" s="6">
        <f t="shared" si="7"/>
        <v>-0.0600000000000002</v>
      </c>
      <c r="I75" s="1">
        <f t="shared" si="8"/>
        <v>21.8</v>
      </c>
      <c r="J75" s="1"/>
      <c r="L75" s="41"/>
      <c r="M75" s="42"/>
      <c r="N75" s="42"/>
      <c r="O75" s="42"/>
    </row>
    <row r="76" spans="4:15" ht="14.25">
      <c r="D76">
        <v>66</v>
      </c>
      <c r="E76">
        <v>1</v>
      </c>
      <c r="F76" s="8" t="str">
        <f t="shared" si="6"/>
        <v>66-1</v>
      </c>
      <c r="G76" s="1">
        <f t="shared" si="5"/>
        <v>21.740000000000002</v>
      </c>
      <c r="H76" s="6">
        <f t="shared" si="7"/>
        <v>-0.0600000000000002</v>
      </c>
      <c r="I76" s="1">
        <f t="shared" si="8"/>
        <v>21.74</v>
      </c>
      <c r="J76" s="1"/>
      <c r="L76" s="41"/>
      <c r="M76" s="42"/>
      <c r="N76" s="42"/>
      <c r="O76" s="42"/>
    </row>
    <row r="77" spans="4:15" ht="14.25">
      <c r="D77">
        <v>66</v>
      </c>
      <c r="E77">
        <v>2</v>
      </c>
      <c r="F77" s="8" t="str">
        <f t="shared" si="6"/>
        <v>66-2</v>
      </c>
      <c r="G77" s="1">
        <f t="shared" si="5"/>
        <v>21.680000000000003</v>
      </c>
      <c r="H77" s="6">
        <f t="shared" si="7"/>
        <v>-0.0600000000000002</v>
      </c>
      <c r="I77" s="1">
        <f t="shared" si="8"/>
        <v>21.68</v>
      </c>
      <c r="J77" s="1"/>
      <c r="L77" s="41"/>
      <c r="M77" s="42"/>
      <c r="N77" s="42"/>
      <c r="O77" s="42"/>
    </row>
    <row r="78" spans="4:15" ht="14.25">
      <c r="D78">
        <v>66</v>
      </c>
      <c r="E78">
        <v>3</v>
      </c>
      <c r="F78" s="8" t="str">
        <f t="shared" si="6"/>
        <v>66-3</v>
      </c>
      <c r="G78" s="1">
        <f t="shared" si="5"/>
        <v>21.620000000000005</v>
      </c>
      <c r="H78" s="6">
        <f t="shared" si="7"/>
        <v>-0.0600000000000002</v>
      </c>
      <c r="I78" s="1">
        <f t="shared" si="8"/>
        <v>21.62</v>
      </c>
      <c r="J78" s="1"/>
      <c r="L78" s="41"/>
      <c r="M78" s="42"/>
      <c r="N78" s="42"/>
      <c r="O78" s="42"/>
    </row>
    <row r="79" spans="4:15" ht="14.25">
      <c r="D79">
        <v>66</v>
      </c>
      <c r="E79">
        <v>4</v>
      </c>
      <c r="F79" s="8" t="str">
        <f t="shared" si="6"/>
        <v>66-4</v>
      </c>
      <c r="G79" s="1">
        <f t="shared" si="5"/>
        <v>21.560000000000006</v>
      </c>
      <c r="H79" s="6">
        <f t="shared" si="7"/>
        <v>-0.0600000000000002</v>
      </c>
      <c r="I79" s="1">
        <f t="shared" si="8"/>
        <v>21.56</v>
      </c>
      <c r="J79" s="1"/>
      <c r="L79" s="41"/>
      <c r="M79" s="42"/>
      <c r="N79" s="42"/>
      <c r="O79" s="42"/>
    </row>
    <row r="80" spans="4:15" ht="14.25">
      <c r="D80">
        <v>66</v>
      </c>
      <c r="E80">
        <v>5</v>
      </c>
      <c r="F80" s="8" t="str">
        <f t="shared" si="6"/>
        <v>66-5</v>
      </c>
      <c r="G80" s="1">
        <f t="shared" si="5"/>
        <v>21.500000000000007</v>
      </c>
      <c r="H80" s="6">
        <f t="shared" si="7"/>
        <v>-0.0600000000000002</v>
      </c>
      <c r="I80" s="1">
        <f t="shared" si="8"/>
        <v>21.5</v>
      </c>
      <c r="J80" s="1"/>
      <c r="L80" s="41"/>
      <c r="M80" s="42"/>
      <c r="N80" s="42"/>
      <c r="O80" s="42"/>
    </row>
    <row r="81" spans="4:15" ht="14.25">
      <c r="D81">
        <v>66</v>
      </c>
      <c r="E81">
        <v>6</v>
      </c>
      <c r="F81" s="8" t="str">
        <f t="shared" si="6"/>
        <v>66-6</v>
      </c>
      <c r="G81" s="1">
        <f t="shared" si="5"/>
        <v>21.44000000000001</v>
      </c>
      <c r="H81" s="6">
        <f t="shared" si="7"/>
        <v>-0.0600000000000002</v>
      </c>
      <c r="I81" s="1">
        <f t="shared" si="8"/>
        <v>21.44</v>
      </c>
      <c r="J81" s="1"/>
      <c r="L81" s="41"/>
      <c r="M81" s="42"/>
      <c r="N81" s="42"/>
      <c r="O81" s="42"/>
    </row>
    <row r="82" spans="4:15" ht="14.25">
      <c r="D82">
        <v>66</v>
      </c>
      <c r="E82">
        <v>7</v>
      </c>
      <c r="F82" s="8" t="str">
        <f t="shared" si="6"/>
        <v>66-7</v>
      </c>
      <c r="G82" s="1">
        <f t="shared" si="5"/>
        <v>21.38000000000001</v>
      </c>
      <c r="H82" s="6">
        <f t="shared" si="7"/>
        <v>-0.0600000000000002</v>
      </c>
      <c r="I82" s="1">
        <f t="shared" si="8"/>
        <v>21.38</v>
      </c>
      <c r="J82" s="1"/>
      <c r="L82" s="41"/>
      <c r="M82" s="42"/>
      <c r="N82" s="42"/>
      <c r="O82" s="42"/>
    </row>
    <row r="83" spans="4:15" ht="14.25">
      <c r="D83">
        <v>66</v>
      </c>
      <c r="E83">
        <v>8</v>
      </c>
      <c r="F83" s="8" t="str">
        <f t="shared" si="6"/>
        <v>66-8</v>
      </c>
      <c r="G83" s="1">
        <f t="shared" si="5"/>
        <v>21.32000000000001</v>
      </c>
      <c r="H83" s="6">
        <f t="shared" si="7"/>
        <v>-0.0600000000000002</v>
      </c>
      <c r="I83" s="1">
        <f t="shared" si="8"/>
        <v>21.32</v>
      </c>
      <c r="J83" s="1"/>
      <c r="L83" s="41"/>
      <c r="M83" s="42"/>
      <c r="N83" s="42"/>
      <c r="O83" s="42"/>
    </row>
    <row r="84" spans="4:15" ht="14.25">
      <c r="D84">
        <v>66</v>
      </c>
      <c r="E84">
        <v>9</v>
      </c>
      <c r="F84" s="8" t="str">
        <f t="shared" si="6"/>
        <v>66-9</v>
      </c>
      <c r="G84" s="1">
        <f t="shared" si="5"/>
        <v>21.260000000000012</v>
      </c>
      <c r="H84" s="6">
        <f t="shared" si="7"/>
        <v>-0.0600000000000002</v>
      </c>
      <c r="I84" s="1">
        <f t="shared" si="8"/>
        <v>21.26</v>
      </c>
      <c r="J84" s="1"/>
      <c r="L84" s="41"/>
      <c r="M84" s="42"/>
      <c r="N84" s="42"/>
      <c r="O84" s="42"/>
    </row>
    <row r="85" spans="4:15" ht="14.25">
      <c r="D85">
        <v>66</v>
      </c>
      <c r="E85">
        <v>10</v>
      </c>
      <c r="F85" s="8" t="str">
        <f t="shared" si="6"/>
        <v>66-10</v>
      </c>
      <c r="G85" s="1">
        <f t="shared" si="5"/>
        <v>21.200000000000014</v>
      </c>
      <c r="H85" s="6">
        <f t="shared" si="7"/>
        <v>-0.0600000000000002</v>
      </c>
      <c r="I85" s="1">
        <f t="shared" si="8"/>
        <v>21.2</v>
      </c>
      <c r="J85" s="1"/>
      <c r="L85" s="41"/>
      <c r="M85" s="42"/>
      <c r="N85" s="42"/>
      <c r="O85" s="42"/>
    </row>
    <row r="86" spans="4:15" ht="14.25">
      <c r="D86">
        <v>66</v>
      </c>
      <c r="E86">
        <v>11</v>
      </c>
      <c r="F86" s="8" t="str">
        <f t="shared" si="6"/>
        <v>66-11</v>
      </c>
      <c r="G86" s="1">
        <f t="shared" si="5"/>
        <v>21.140000000000015</v>
      </c>
      <c r="H86" s="6">
        <f t="shared" si="7"/>
        <v>-0.0600000000000002</v>
      </c>
      <c r="I86" s="1">
        <f t="shared" si="8"/>
        <v>21.14</v>
      </c>
      <c r="J86" s="1"/>
      <c r="L86" s="41"/>
      <c r="M86" s="42"/>
      <c r="N86" s="42"/>
      <c r="O86" s="42"/>
    </row>
    <row r="87" spans="4:15" ht="14.25">
      <c r="D87">
        <v>67</v>
      </c>
      <c r="E87">
        <v>0</v>
      </c>
      <c r="F87" s="8" t="str">
        <f t="shared" si="6"/>
        <v>67-0</v>
      </c>
      <c r="G87" s="1">
        <f t="shared" si="5"/>
        <v>21.08</v>
      </c>
      <c r="H87" s="6">
        <f t="shared" si="7"/>
        <v>-0.05999999999999991</v>
      </c>
      <c r="I87" s="1">
        <f t="shared" si="8"/>
        <v>21.08</v>
      </c>
      <c r="J87" s="1"/>
      <c r="L87" s="41"/>
      <c r="M87" s="42"/>
      <c r="N87" s="42"/>
      <c r="O87" s="42"/>
    </row>
    <row r="88" spans="4:15" ht="14.25">
      <c r="D88">
        <v>67</v>
      </c>
      <c r="E88">
        <v>1</v>
      </c>
      <c r="F88" s="8" t="str">
        <f t="shared" si="6"/>
        <v>67-1</v>
      </c>
      <c r="G88" s="1">
        <f t="shared" si="5"/>
        <v>21.02</v>
      </c>
      <c r="H88" s="6">
        <f t="shared" si="7"/>
        <v>-0.05999999999999991</v>
      </c>
      <c r="I88" s="1">
        <f t="shared" si="8"/>
        <v>21.02</v>
      </c>
      <c r="J88" s="1"/>
      <c r="L88" s="41"/>
      <c r="M88" s="42"/>
      <c r="N88" s="42"/>
      <c r="O88" s="42"/>
    </row>
    <row r="89" spans="4:15" ht="14.25">
      <c r="D89">
        <v>67</v>
      </c>
      <c r="E89">
        <v>2</v>
      </c>
      <c r="F89" s="8" t="str">
        <f t="shared" si="6"/>
        <v>67-2</v>
      </c>
      <c r="G89" s="1">
        <f t="shared" si="5"/>
        <v>20.96</v>
      </c>
      <c r="H89" s="6">
        <f t="shared" si="7"/>
        <v>-0.05999999999999991</v>
      </c>
      <c r="I89" s="1">
        <f t="shared" si="8"/>
        <v>20.96</v>
      </c>
      <c r="J89" s="1"/>
      <c r="L89" s="41"/>
      <c r="M89" s="42"/>
      <c r="N89" s="42"/>
      <c r="O89" s="42"/>
    </row>
    <row r="90" spans="4:15" ht="14.25">
      <c r="D90">
        <v>67</v>
      </c>
      <c r="E90">
        <v>3</v>
      </c>
      <c r="F90" s="8" t="str">
        <f t="shared" si="6"/>
        <v>67-3</v>
      </c>
      <c r="G90" s="1">
        <f t="shared" si="5"/>
        <v>20.900000000000002</v>
      </c>
      <c r="H90" s="6">
        <f t="shared" si="7"/>
        <v>-0.05999999999999991</v>
      </c>
      <c r="I90" s="1">
        <f t="shared" si="8"/>
        <v>20.9</v>
      </c>
      <c r="J90" s="1"/>
      <c r="L90" s="41"/>
      <c r="M90" s="42"/>
      <c r="N90" s="42"/>
      <c r="O90" s="42"/>
    </row>
    <row r="91" spans="4:15" ht="14.25">
      <c r="D91">
        <v>67</v>
      </c>
      <c r="E91">
        <v>4</v>
      </c>
      <c r="F91" s="8" t="str">
        <f t="shared" si="6"/>
        <v>67-4</v>
      </c>
      <c r="G91" s="1">
        <f t="shared" si="5"/>
        <v>20.840000000000003</v>
      </c>
      <c r="H91" s="6">
        <f t="shared" si="7"/>
        <v>-0.05999999999999991</v>
      </c>
      <c r="I91" s="1">
        <f t="shared" si="8"/>
        <v>20.84</v>
      </c>
      <c r="J91" s="1"/>
      <c r="L91" s="41"/>
      <c r="M91" s="42"/>
      <c r="N91" s="42"/>
      <c r="O91" s="42"/>
    </row>
    <row r="92" spans="4:15" ht="14.25">
      <c r="D92">
        <v>67</v>
      </c>
      <c r="E92">
        <v>5</v>
      </c>
      <c r="F92" s="8" t="str">
        <f t="shared" si="6"/>
        <v>67-5</v>
      </c>
      <c r="G92" s="1">
        <f t="shared" si="5"/>
        <v>20.780000000000005</v>
      </c>
      <c r="H92" s="6">
        <f t="shared" si="7"/>
        <v>-0.05999999999999991</v>
      </c>
      <c r="I92" s="1">
        <f t="shared" si="8"/>
        <v>20.78</v>
      </c>
      <c r="J92" s="1"/>
      <c r="L92" s="41"/>
      <c r="M92" s="42"/>
      <c r="N92" s="42"/>
      <c r="O92" s="42"/>
    </row>
    <row r="93" spans="4:15" ht="14.25">
      <c r="D93">
        <v>67</v>
      </c>
      <c r="E93">
        <v>6</v>
      </c>
      <c r="F93" s="8" t="str">
        <f t="shared" si="6"/>
        <v>67-6</v>
      </c>
      <c r="G93" s="1">
        <f t="shared" si="5"/>
        <v>20.720000000000006</v>
      </c>
      <c r="H93" s="6">
        <f t="shared" si="7"/>
        <v>-0.05999999999999991</v>
      </c>
      <c r="I93" s="1">
        <f t="shared" si="8"/>
        <v>20.72</v>
      </c>
      <c r="J93" s="1"/>
      <c r="L93" s="41"/>
      <c r="M93" s="42"/>
      <c r="N93" s="42"/>
      <c r="O93" s="42"/>
    </row>
    <row r="94" spans="4:15" ht="14.25">
      <c r="D94">
        <v>67</v>
      </c>
      <c r="E94">
        <v>7</v>
      </c>
      <c r="F94" s="8" t="str">
        <f t="shared" si="6"/>
        <v>67-7</v>
      </c>
      <c r="G94" s="1">
        <f t="shared" si="5"/>
        <v>20.660000000000007</v>
      </c>
      <c r="H94" s="6">
        <f t="shared" si="7"/>
        <v>-0.05999999999999991</v>
      </c>
      <c r="I94" s="1">
        <f t="shared" si="8"/>
        <v>20.66</v>
      </c>
      <c r="J94" s="1"/>
      <c r="L94" s="41"/>
      <c r="M94" s="42"/>
      <c r="N94" s="42"/>
      <c r="O94" s="42"/>
    </row>
    <row r="95" spans="4:15" ht="14.25">
      <c r="D95">
        <v>67</v>
      </c>
      <c r="E95">
        <v>8</v>
      </c>
      <c r="F95" s="8" t="str">
        <f t="shared" si="6"/>
        <v>67-8</v>
      </c>
      <c r="G95" s="1">
        <f t="shared" si="5"/>
        <v>20.60000000000001</v>
      </c>
      <c r="H95" s="6">
        <f t="shared" si="7"/>
        <v>-0.05999999999999991</v>
      </c>
      <c r="I95" s="1">
        <f t="shared" si="8"/>
        <v>20.6</v>
      </c>
      <c r="J95" s="1"/>
      <c r="L95" s="41"/>
      <c r="M95" s="42"/>
      <c r="N95" s="42"/>
      <c r="O95" s="42"/>
    </row>
    <row r="96" spans="4:15" ht="14.25">
      <c r="D96">
        <v>67</v>
      </c>
      <c r="E96">
        <v>9</v>
      </c>
      <c r="F96" s="8" t="str">
        <f t="shared" si="6"/>
        <v>67-9</v>
      </c>
      <c r="G96" s="1">
        <f t="shared" si="5"/>
        <v>20.54000000000001</v>
      </c>
      <c r="H96" s="6">
        <f t="shared" si="7"/>
        <v>-0.05999999999999991</v>
      </c>
      <c r="I96" s="1">
        <f t="shared" si="8"/>
        <v>20.54</v>
      </c>
      <c r="J96" s="1"/>
      <c r="L96" s="41"/>
      <c r="M96" s="42"/>
      <c r="N96" s="42"/>
      <c r="O96" s="42"/>
    </row>
    <row r="97" spans="4:15" ht="14.25">
      <c r="D97">
        <v>67</v>
      </c>
      <c r="E97">
        <v>10</v>
      </c>
      <c r="F97" s="8" t="str">
        <f t="shared" si="6"/>
        <v>67-10</v>
      </c>
      <c r="G97" s="1">
        <f t="shared" si="5"/>
        <v>20.48000000000001</v>
      </c>
      <c r="H97" s="6">
        <f t="shared" si="7"/>
        <v>-0.05999999999999991</v>
      </c>
      <c r="I97" s="1">
        <f t="shared" si="8"/>
        <v>20.48</v>
      </c>
      <c r="J97" s="1"/>
      <c r="L97" s="41"/>
      <c r="M97" s="42"/>
      <c r="N97" s="42"/>
      <c r="O97" s="42"/>
    </row>
    <row r="98" spans="4:15" ht="14.25">
      <c r="D98">
        <v>67</v>
      </c>
      <c r="E98">
        <v>11</v>
      </c>
      <c r="F98" s="8" t="str">
        <f t="shared" si="6"/>
        <v>67-11</v>
      </c>
      <c r="G98" s="1">
        <f t="shared" si="5"/>
        <v>20.420000000000012</v>
      </c>
      <c r="H98" s="6">
        <f t="shared" si="7"/>
        <v>-0.05999999999999991</v>
      </c>
      <c r="I98" s="1">
        <f t="shared" si="8"/>
        <v>20.42</v>
      </c>
      <c r="J98" s="1"/>
      <c r="L98" s="41"/>
      <c r="M98" s="42"/>
      <c r="N98" s="42"/>
      <c r="O98" s="42"/>
    </row>
    <row r="99" spans="4:15" ht="14.25">
      <c r="D99">
        <v>68</v>
      </c>
      <c r="E99">
        <v>0</v>
      </c>
      <c r="F99" s="8" t="str">
        <f t="shared" si="6"/>
        <v>68-0</v>
      </c>
      <c r="G99" s="1">
        <f>IF(E99=0,VLOOKUP(D99,TableAge,2,FALSE),G98+H99)</f>
        <v>20.36</v>
      </c>
      <c r="H99" s="6"/>
      <c r="I99" s="1">
        <f t="shared" si="8"/>
        <v>20.36</v>
      </c>
      <c r="J99" s="1"/>
      <c r="L99" s="41"/>
      <c r="M99" s="42"/>
      <c r="N99" s="42"/>
      <c r="O99" s="42"/>
    </row>
    <row r="100" spans="12:15" ht="14.25">
      <c r="L100" s="41"/>
      <c r="M100" s="42"/>
      <c r="N100" s="42"/>
      <c r="O100" s="42"/>
    </row>
    <row r="101" spans="12:15" ht="14.25">
      <c r="L101" s="41"/>
      <c r="M101" s="42"/>
      <c r="N101" s="42"/>
      <c r="O101" s="42"/>
    </row>
    <row r="102" spans="12:15" ht="14.25">
      <c r="L102" s="41"/>
      <c r="M102" s="42"/>
      <c r="N102" s="42"/>
      <c r="O102" s="42"/>
    </row>
  </sheetData>
  <sheetProtection sheet="1" objects="1" scenarios="1"/>
  <mergeCells count="3">
    <mergeCell ref="D1:I1"/>
    <mergeCell ref="A1:C1"/>
    <mergeCell ref="A13:C13"/>
  </mergeCells>
  <printOptions horizontalCentered="1"/>
  <pageMargins left="0.1968503937007874" right="0.1968503937007874" top="0.5905511811023623" bottom="0.5905511811023623" header="0.31496062992125984" footer="0.31496062992125984"/>
  <pageSetup orientation="portrait" paperSize="9" r:id="rId1"/>
  <headerFooter alignWithMargins="0">
    <oddHeader>&amp;L&amp;"Helvetica Neue,Gras"F.O. DGFiP&amp;C&amp;"Helvetica Neue,Gras italique"&amp;A</oddHeader>
    <oddFooter>&amp;L&amp;F&amp;R&amp;D &amp;T</oddFooter>
  </headerFooter>
  <rowBreaks count="1" manualBreakCount="1">
    <brk id="50" max="25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F.O. DGFiP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 de liquidation du RAFP</dc:title>
  <dc:subject/>
  <dc:creator>JCL</dc:creator>
  <cp:keywords/>
  <dc:description>version 0.9</dc:description>
  <cp:lastModifiedBy>Admin</cp:lastModifiedBy>
  <cp:lastPrinted>2014-09-10T18:06:24Z</cp:lastPrinted>
  <dcterms:created xsi:type="dcterms:W3CDTF">2014-08-23T13:51:08Z</dcterms:created>
  <dcterms:modified xsi:type="dcterms:W3CDTF">2014-09-17T10:48:15Z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